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ои документы\Начальник ПЕВ\2019-2024 Фінансовий план підприєм\фінплан 2023\звіт за 2022 рік\"/>
    </mc:Choice>
  </mc:AlternateContent>
  <xr:revisionPtr revIDLastSave="0" documentId="13_ncr:1_{207D7C5E-9CDB-4AF7-981D-37DBE759631D}" xr6:coauthVersionLast="47" xr6:coauthVersionMax="47" xr10:uidLastSave="{00000000-0000-0000-0000-000000000000}"/>
  <bookViews>
    <workbookView xWindow="1950" yWindow="1950" windowWidth="14280" windowHeight="12645" tabRatio="838" firstSheet="3" activeTab="4" xr2:uid="{00000000-000D-0000-FFFF-FFFF00000000}"/>
  </bookViews>
  <sheets>
    <sheet name="Звіт про виконання показ фінпла" sheetId="14" r:id="rId1"/>
    <sheet name="Розшифровка 1 до Формування" sheetId="22" r:id="rId2"/>
    <sheet name="Розшифровка 2 до формування" sheetId="26" r:id="rId3"/>
    <sheet name="Розшифровка до Руху" sheetId="23" r:id="rId4"/>
    <sheet name="Розшифровка кап" sheetId="24" r:id="rId5"/>
    <sheet name="Розшифровка за джерелами" sheetId="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'Звіт про виконання показ фінпла'!$4:$6</definedName>
    <definedName name="_xlnm.Print_Titles" localSheetId="1">'Розшифровка 1 до Формування'!$3:$4</definedName>
    <definedName name="_xlnm.Print_Titles" localSheetId="2">'Розшифровка 2 до формування'!$3:$4</definedName>
    <definedName name="_xlnm.Print_Titles" localSheetId="3">'Розшифровка до Руху'!$4:$5</definedName>
    <definedName name="_xlnm.Print_Titles" localSheetId="5">'Розшифровка за джерелами'!$3:$5</definedName>
    <definedName name="_xlnm.Print_Titles" localSheetId="4">'Розшифровка кап'!$3:$4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0">'Звіт про виконання показ фінпла'!$A$1:$H$156</definedName>
    <definedName name="_xlnm.Print_Area" localSheetId="1">'Розшифровка 1 до Формування'!$A$1:$H$120</definedName>
    <definedName name="_xlnm.Print_Area" localSheetId="2">'Розшифровка 2 до формування'!$A$1:$H$231</definedName>
    <definedName name="_xlnm.Print_Area" localSheetId="3">'Розшифровка до Руху'!$A$1:$G$154</definedName>
    <definedName name="_xlnm.Print_Area" localSheetId="5">'Розшифровка за джерелами'!$A$1:$S$134</definedName>
    <definedName name="_xlnm.Print_Area" localSheetId="4">'Розшифровка кап'!$A$1:$G$129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23" l="1"/>
  <c r="H16" i="26"/>
  <c r="H15" i="26"/>
  <c r="H45" i="26"/>
  <c r="H42" i="26"/>
  <c r="H113" i="14" l="1"/>
  <c r="H109" i="14"/>
  <c r="F79" i="14"/>
  <c r="G72" i="14"/>
  <c r="L18" i="23"/>
  <c r="M18" i="23"/>
  <c r="N18" i="23"/>
  <c r="L20" i="23"/>
  <c r="M20" i="23"/>
  <c r="N20" i="23"/>
  <c r="E6" i="24"/>
  <c r="E12" i="23" l="1"/>
  <c r="F39" i="22" l="1"/>
  <c r="F34" i="22"/>
  <c r="F35" i="22"/>
  <c r="F28" i="22"/>
  <c r="F41" i="22"/>
  <c r="F27" i="22"/>
  <c r="F9" i="26"/>
  <c r="F152" i="14" l="1"/>
  <c r="F151" i="14"/>
  <c r="F150" i="14"/>
  <c r="F145" i="14"/>
  <c r="F141" i="14"/>
  <c r="D94" i="14"/>
  <c r="D79" i="14"/>
  <c r="F64" i="14"/>
  <c r="F57" i="14"/>
  <c r="S122" i="9"/>
  <c r="R122" i="9"/>
  <c r="S121" i="9"/>
  <c r="R121" i="9"/>
  <c r="S120" i="9"/>
  <c r="R120" i="9"/>
  <c r="S118" i="9"/>
  <c r="R118" i="9"/>
  <c r="S116" i="9"/>
  <c r="R116" i="9"/>
  <c r="S115" i="9"/>
  <c r="R115" i="9"/>
  <c r="S114" i="9"/>
  <c r="R114" i="9"/>
  <c r="S113" i="9"/>
  <c r="R113" i="9"/>
  <c r="S112" i="9"/>
  <c r="R112" i="9"/>
  <c r="S111" i="9"/>
  <c r="R111" i="9"/>
  <c r="S110" i="9"/>
  <c r="R110" i="9"/>
  <c r="S109" i="9"/>
  <c r="R109" i="9"/>
  <c r="S108" i="9"/>
  <c r="R108" i="9"/>
  <c r="S107" i="9"/>
  <c r="R107" i="9"/>
  <c r="S106" i="9"/>
  <c r="R106" i="9"/>
  <c r="S105" i="9"/>
  <c r="R105" i="9"/>
  <c r="S104" i="9"/>
  <c r="R104" i="9"/>
  <c r="S103" i="9"/>
  <c r="R103" i="9"/>
  <c r="S102" i="9"/>
  <c r="R102" i="9"/>
  <c r="S101" i="9"/>
  <c r="R101" i="9"/>
  <c r="S100" i="9"/>
  <c r="R100" i="9"/>
  <c r="S99" i="9"/>
  <c r="R99" i="9"/>
  <c r="S98" i="9"/>
  <c r="R98" i="9"/>
  <c r="S97" i="9"/>
  <c r="R97" i="9"/>
  <c r="S96" i="9"/>
  <c r="R96" i="9"/>
  <c r="S95" i="9"/>
  <c r="R95" i="9"/>
  <c r="S94" i="9"/>
  <c r="R94" i="9"/>
  <c r="S93" i="9"/>
  <c r="R93" i="9"/>
  <c r="S92" i="9"/>
  <c r="R92" i="9"/>
  <c r="S91" i="9"/>
  <c r="R91" i="9"/>
  <c r="S90" i="9"/>
  <c r="R90" i="9"/>
  <c r="S89" i="9"/>
  <c r="R89" i="9"/>
  <c r="S88" i="9"/>
  <c r="R88" i="9"/>
  <c r="S87" i="9"/>
  <c r="R87" i="9"/>
  <c r="S86" i="9"/>
  <c r="R86" i="9"/>
  <c r="S85" i="9"/>
  <c r="R85" i="9"/>
  <c r="S84" i="9"/>
  <c r="R84" i="9"/>
  <c r="S83" i="9"/>
  <c r="R83" i="9"/>
  <c r="S82" i="9"/>
  <c r="R82" i="9"/>
  <c r="S81" i="9"/>
  <c r="R81" i="9"/>
  <c r="S80" i="9"/>
  <c r="R80" i="9"/>
  <c r="S79" i="9"/>
  <c r="R79" i="9"/>
  <c r="S78" i="9"/>
  <c r="R78" i="9"/>
  <c r="S77" i="9"/>
  <c r="R77" i="9"/>
  <c r="S76" i="9"/>
  <c r="R76" i="9"/>
  <c r="S75" i="9"/>
  <c r="R75" i="9"/>
  <c r="S74" i="9"/>
  <c r="R74" i="9"/>
  <c r="N6" i="9"/>
  <c r="N127" i="9" s="1"/>
  <c r="K6" i="9"/>
  <c r="J6" i="9"/>
  <c r="I6" i="9"/>
  <c r="H6" i="9"/>
  <c r="E8" i="23" l="1"/>
  <c r="E30" i="23"/>
  <c r="F42" i="14"/>
  <c r="F25" i="14"/>
  <c r="F22" i="14"/>
  <c r="F16" i="14"/>
  <c r="F9" i="14"/>
  <c r="F43" i="14" s="1"/>
  <c r="F113" i="22"/>
  <c r="G117" i="22"/>
  <c r="H117" i="22"/>
  <c r="F69" i="22"/>
  <c r="F61" i="22"/>
  <c r="F75" i="22"/>
  <c r="F54" i="22"/>
  <c r="F32" i="22"/>
  <c r="F67" i="22"/>
  <c r="F46" i="22"/>
  <c r="F45" i="22"/>
  <c r="F44" i="22"/>
  <c r="F43" i="22"/>
  <c r="F42" i="22"/>
  <c r="F56" i="22"/>
  <c r="F49" i="22"/>
  <c r="F48" i="22" s="1"/>
  <c r="F31" i="22"/>
  <c r="F15" i="14" l="1"/>
  <c r="F31" i="14" s="1"/>
  <c r="F36" i="14" s="1"/>
  <c r="F39" i="14" s="1"/>
  <c r="F170" i="26" l="1"/>
  <c r="F103" i="26"/>
  <c r="F69" i="26"/>
  <c r="F159" i="26"/>
  <c r="F24" i="26" l="1"/>
  <c r="G167" i="26"/>
  <c r="H167" i="26"/>
  <c r="G161" i="26"/>
  <c r="G77" i="26" l="1"/>
  <c r="G76" i="26"/>
  <c r="F75" i="26"/>
  <c r="F73" i="26" l="1"/>
  <c r="G75" i="26"/>
  <c r="F202" i="26"/>
  <c r="F201" i="26" s="1"/>
  <c r="F197" i="26"/>
  <c r="E116" i="26" l="1"/>
  <c r="F119" i="26"/>
  <c r="D119" i="26"/>
  <c r="D118" i="26" s="1"/>
  <c r="D116" i="26" s="1"/>
  <c r="F118" i="26" l="1"/>
  <c r="F116" i="26" s="1"/>
  <c r="F227" i="26"/>
  <c r="G16" i="26"/>
  <c r="F52" i="26" l="1"/>
  <c r="F10" i="22" l="1"/>
  <c r="G17" i="22"/>
  <c r="H17" i="22"/>
  <c r="E109" i="14" l="1"/>
  <c r="E207" i="26"/>
  <c r="E205" i="26" s="1"/>
  <c r="E202" i="26"/>
  <c r="E201" i="26" s="1"/>
  <c r="E197" i="26"/>
  <c r="E194" i="26"/>
  <c r="E103" i="26"/>
  <c r="E24" i="26"/>
  <c r="C152" i="14"/>
  <c r="C151" i="14"/>
  <c r="C150" i="14"/>
  <c r="C145" i="14"/>
  <c r="C141" i="14"/>
  <c r="C94" i="14"/>
  <c r="C79" i="14"/>
  <c r="C64" i="14"/>
  <c r="C68" i="14" s="1"/>
  <c r="C57" i="14"/>
  <c r="C52" i="14"/>
  <c r="C49" i="14"/>
  <c r="C48" i="14"/>
  <c r="C50" i="14" s="1"/>
  <c r="C47" i="14"/>
  <c r="C46" i="14"/>
  <c r="C45" i="14"/>
  <c r="C42" i="14"/>
  <c r="C25" i="14"/>
  <c r="C22" i="14"/>
  <c r="C16" i="14"/>
  <c r="C9" i="14"/>
  <c r="C43" i="14" s="1"/>
  <c r="F123" i="9"/>
  <c r="F6" i="9"/>
  <c r="O124" i="9"/>
  <c r="O11" i="9"/>
  <c r="C124" i="24"/>
  <c r="C6" i="24"/>
  <c r="C149" i="23"/>
  <c r="C30" i="23"/>
  <c r="C24" i="23"/>
  <c r="C23" i="23" s="1"/>
  <c r="C18" i="23"/>
  <c r="C12" i="23"/>
  <c r="C8" i="23"/>
  <c r="D227" i="26"/>
  <c r="D225" i="26"/>
  <c r="D215" i="26"/>
  <c r="D213" i="26" s="1"/>
  <c r="D207" i="26"/>
  <c r="D205" i="26" s="1"/>
  <c r="D194" i="26"/>
  <c r="D193" i="26" s="1"/>
  <c r="D184" i="26"/>
  <c r="D183" i="26"/>
  <c r="D181" i="26"/>
  <c r="D180" i="26" s="1"/>
  <c r="D170" i="26"/>
  <c r="D159" i="26"/>
  <c r="D154" i="26"/>
  <c r="D153" i="26" s="1"/>
  <c r="D151" i="26"/>
  <c r="D150" i="26"/>
  <c r="D146" i="26"/>
  <c r="D138" i="26"/>
  <c r="D133" i="26"/>
  <c r="D132" i="26" s="1"/>
  <c r="D126" i="26"/>
  <c r="D125" i="26" s="1"/>
  <c r="D112" i="26"/>
  <c r="D111" i="26" s="1"/>
  <c r="D109" i="26" s="1"/>
  <c r="D102" i="26"/>
  <c r="D99" i="26"/>
  <c r="D86" i="26"/>
  <c r="D69" i="26"/>
  <c r="D60" i="26"/>
  <c r="D52" i="26"/>
  <c r="D24" i="26"/>
  <c r="D14" i="26"/>
  <c r="D13" i="26"/>
  <c r="D113" i="22"/>
  <c r="D95" i="22"/>
  <c r="D87" i="22"/>
  <c r="D48" i="22"/>
  <c r="D21" i="22"/>
  <c r="D6" i="22"/>
  <c r="G6" i="9"/>
  <c r="G123" i="9"/>
  <c r="H123" i="9"/>
  <c r="S73" i="9"/>
  <c r="R73" i="9"/>
  <c r="S72" i="9"/>
  <c r="R72" i="9"/>
  <c r="S71" i="9"/>
  <c r="R71" i="9"/>
  <c r="S70" i="9"/>
  <c r="R70" i="9"/>
  <c r="S69" i="9"/>
  <c r="R69" i="9"/>
  <c r="S68" i="9"/>
  <c r="R68" i="9"/>
  <c r="S67" i="9"/>
  <c r="R67" i="9"/>
  <c r="S66" i="9"/>
  <c r="R66" i="9"/>
  <c r="S65" i="9"/>
  <c r="R65" i="9"/>
  <c r="S64" i="9"/>
  <c r="R64" i="9"/>
  <c r="S63" i="9"/>
  <c r="R63" i="9"/>
  <c r="S62" i="9"/>
  <c r="R62" i="9"/>
  <c r="S61" i="9"/>
  <c r="R61" i="9"/>
  <c r="S60" i="9"/>
  <c r="R60" i="9"/>
  <c r="S59" i="9"/>
  <c r="R59" i="9"/>
  <c r="S58" i="9"/>
  <c r="R58" i="9"/>
  <c r="S57" i="9"/>
  <c r="R57" i="9"/>
  <c r="S56" i="9"/>
  <c r="R56" i="9"/>
  <c r="S55" i="9"/>
  <c r="R55" i="9"/>
  <c r="S54" i="9"/>
  <c r="R54" i="9"/>
  <c r="S53" i="9"/>
  <c r="R53" i="9"/>
  <c r="S52" i="9"/>
  <c r="R52" i="9"/>
  <c r="S51" i="9"/>
  <c r="R51" i="9"/>
  <c r="S50" i="9"/>
  <c r="R50" i="9"/>
  <c r="S49" i="9"/>
  <c r="R49" i="9"/>
  <c r="S48" i="9"/>
  <c r="R48" i="9"/>
  <c r="S47" i="9"/>
  <c r="R47" i="9"/>
  <c r="S46" i="9"/>
  <c r="R46" i="9"/>
  <c r="S45" i="9"/>
  <c r="R45" i="9"/>
  <c r="S44" i="9"/>
  <c r="R44" i="9"/>
  <c r="S43" i="9"/>
  <c r="R43" i="9"/>
  <c r="S42" i="9"/>
  <c r="R42" i="9"/>
  <c r="S41" i="9"/>
  <c r="R41" i="9"/>
  <c r="S40" i="9"/>
  <c r="R40" i="9"/>
  <c r="S39" i="9"/>
  <c r="R39" i="9"/>
  <c r="S38" i="9"/>
  <c r="R38" i="9"/>
  <c r="S37" i="9"/>
  <c r="R37" i="9"/>
  <c r="S36" i="9"/>
  <c r="R36" i="9"/>
  <c r="S35" i="9"/>
  <c r="R35" i="9"/>
  <c r="S34" i="9"/>
  <c r="R34" i="9"/>
  <c r="S33" i="9"/>
  <c r="R33" i="9"/>
  <c r="S32" i="9"/>
  <c r="R32" i="9"/>
  <c r="S31" i="9"/>
  <c r="R31" i="9"/>
  <c r="S30" i="9"/>
  <c r="R30" i="9"/>
  <c r="S29" i="9"/>
  <c r="R29" i="9"/>
  <c r="S28" i="9"/>
  <c r="R28" i="9"/>
  <c r="S27" i="9"/>
  <c r="R27" i="9"/>
  <c r="S26" i="9"/>
  <c r="R26" i="9"/>
  <c r="S25" i="9"/>
  <c r="R25" i="9"/>
  <c r="S24" i="9"/>
  <c r="R24" i="9"/>
  <c r="S23" i="9"/>
  <c r="R23" i="9"/>
  <c r="S22" i="9"/>
  <c r="R22" i="9"/>
  <c r="S21" i="9"/>
  <c r="R21" i="9"/>
  <c r="S20" i="9"/>
  <c r="R20" i="9"/>
  <c r="S19" i="9"/>
  <c r="R19" i="9"/>
  <c r="S18" i="9"/>
  <c r="R18" i="9"/>
  <c r="S17" i="9"/>
  <c r="R17" i="9"/>
  <c r="S16" i="9"/>
  <c r="R16" i="9"/>
  <c r="S15" i="9"/>
  <c r="R15" i="9"/>
  <c r="S14" i="9"/>
  <c r="R14" i="9"/>
  <c r="S13" i="9"/>
  <c r="R13" i="9"/>
  <c r="S12" i="9"/>
  <c r="R12" i="9"/>
  <c r="S11" i="9"/>
  <c r="R11" i="9"/>
  <c r="S10" i="9"/>
  <c r="R10" i="9"/>
  <c r="S9" i="9"/>
  <c r="R9" i="9"/>
  <c r="S8" i="9"/>
  <c r="R8" i="9"/>
  <c r="O10" i="9"/>
  <c r="O9" i="9"/>
  <c r="O8" i="9"/>
  <c r="S7" i="9"/>
  <c r="R7" i="9"/>
  <c r="O7" i="9"/>
  <c r="E127" i="9"/>
  <c r="D127" i="9"/>
  <c r="C127" i="9"/>
  <c r="L127" i="9"/>
  <c r="K127" i="9"/>
  <c r="J127" i="9"/>
  <c r="I127" i="9"/>
  <c r="Q124" i="9"/>
  <c r="P124" i="9"/>
  <c r="D30" i="23"/>
  <c r="E24" i="23"/>
  <c r="E23" i="23" s="1"/>
  <c r="D66" i="26" l="1"/>
  <c r="F127" i="9"/>
  <c r="C5" i="24"/>
  <c r="C7" i="23"/>
  <c r="C29" i="23"/>
  <c r="D51" i="26"/>
  <c r="D85" i="26"/>
  <c r="D83" i="26" s="1"/>
  <c r="D9" i="26"/>
  <c r="D137" i="26"/>
  <c r="D148" i="26"/>
  <c r="D223" i="26"/>
  <c r="D191" i="26"/>
  <c r="D135" i="26"/>
  <c r="D158" i="26"/>
  <c r="D156" i="26" s="1"/>
  <c r="C15" i="14"/>
  <c r="C31" i="14" s="1"/>
  <c r="C36" i="14" s="1"/>
  <c r="C39" i="14" s="1"/>
  <c r="G127" i="9"/>
  <c r="D123" i="26"/>
  <c r="S124" i="9"/>
  <c r="R124" i="9"/>
  <c r="D26" i="22"/>
  <c r="D8" i="26" l="1"/>
  <c r="D6" i="26"/>
  <c r="D5" i="26" s="1"/>
  <c r="H101" i="26" l="1"/>
  <c r="G101" i="26"/>
  <c r="G100" i="26"/>
  <c r="F99" i="26"/>
  <c r="E99" i="26"/>
  <c r="G99" i="26" l="1"/>
  <c r="H48" i="26"/>
  <c r="G48" i="26"/>
  <c r="H47" i="26"/>
  <c r="G47" i="26"/>
  <c r="H46" i="26"/>
  <c r="G46" i="26"/>
  <c r="G45" i="26"/>
  <c r="H44" i="26"/>
  <c r="G44" i="26"/>
  <c r="H43" i="26"/>
  <c r="G43" i="26"/>
  <c r="G42" i="26"/>
  <c r="H41" i="26"/>
  <c r="G41" i="26"/>
  <c r="H40" i="26"/>
  <c r="G40" i="26"/>
  <c r="H39" i="26"/>
  <c r="G39" i="26"/>
  <c r="H38" i="26"/>
  <c r="G38" i="26"/>
  <c r="H37" i="26"/>
  <c r="G37" i="26"/>
  <c r="H36" i="26"/>
  <c r="G36" i="26"/>
  <c r="H35" i="26"/>
  <c r="G35" i="26"/>
  <c r="H34" i="26"/>
  <c r="G34" i="26"/>
  <c r="H33" i="26"/>
  <c r="G33" i="26"/>
  <c r="H32" i="26"/>
  <c r="G32" i="26"/>
  <c r="H31" i="26"/>
  <c r="G31" i="26"/>
  <c r="H30" i="26"/>
  <c r="G30" i="26"/>
  <c r="H29" i="26"/>
  <c r="G29" i="26"/>
  <c r="H28" i="26"/>
  <c r="G28" i="26"/>
  <c r="H27" i="26"/>
  <c r="G27" i="26"/>
  <c r="H26" i="26"/>
  <c r="G26" i="26"/>
  <c r="H25" i="26"/>
  <c r="G25" i="26"/>
  <c r="H24" i="26" l="1"/>
  <c r="G24" i="26"/>
  <c r="H216" i="26"/>
  <c r="G216" i="26"/>
  <c r="E152" i="14" l="1"/>
  <c r="D152" i="14"/>
  <c r="E151" i="14"/>
  <c r="D151" i="14"/>
  <c r="E150" i="14"/>
  <c r="D150" i="14"/>
  <c r="E145" i="14"/>
  <c r="F49" i="14"/>
  <c r="F48" i="14"/>
  <c r="F47" i="14"/>
  <c r="F46" i="14"/>
  <c r="F45" i="14"/>
  <c r="D49" i="14"/>
  <c r="D48" i="14"/>
  <c r="D47" i="14"/>
  <c r="D46" i="14"/>
  <c r="D45" i="14"/>
  <c r="M6" i="9" l="1"/>
  <c r="M127" i="9" s="1"/>
  <c r="H127" i="9" l="1"/>
  <c r="O6" i="9" l="1"/>
  <c r="F126" i="24"/>
  <c r="F125" i="24"/>
  <c r="E124" i="24"/>
  <c r="E5" i="24" s="1"/>
  <c r="D124" i="24"/>
  <c r="G74" i="24"/>
  <c r="G73" i="24"/>
  <c r="G72" i="24"/>
  <c r="G71" i="24"/>
  <c r="G70" i="24"/>
  <c r="G69" i="24"/>
  <c r="G68" i="24"/>
  <c r="G67" i="24"/>
  <c r="G66" i="24"/>
  <c r="G65" i="24"/>
  <c r="G64" i="24"/>
  <c r="G63" i="24"/>
  <c r="G62" i="24"/>
  <c r="G11" i="24"/>
  <c r="G10" i="24"/>
  <c r="G9" i="24"/>
  <c r="G8" i="24"/>
  <c r="G7" i="24"/>
  <c r="D6" i="24"/>
  <c r="F74" i="24"/>
  <c r="F73" i="24"/>
  <c r="F72" i="24"/>
  <c r="F71" i="24"/>
  <c r="F70" i="24"/>
  <c r="F69" i="24"/>
  <c r="F68" i="24"/>
  <c r="F67" i="24"/>
  <c r="F66" i="24"/>
  <c r="F65" i="24"/>
  <c r="F64" i="24"/>
  <c r="F63" i="24"/>
  <c r="F62" i="24"/>
  <c r="F61" i="24"/>
  <c r="F60" i="24"/>
  <c r="F59" i="24"/>
  <c r="F58" i="24"/>
  <c r="F57" i="24"/>
  <c r="F56" i="24"/>
  <c r="F55" i="24"/>
  <c r="F54" i="24"/>
  <c r="F53" i="24"/>
  <c r="F52" i="24"/>
  <c r="F51" i="24"/>
  <c r="F50" i="24"/>
  <c r="F49" i="24"/>
  <c r="F48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5" i="24"/>
  <c r="F34" i="24"/>
  <c r="F33" i="24"/>
  <c r="F32" i="24"/>
  <c r="F31" i="24"/>
  <c r="F30" i="24"/>
  <c r="F29" i="24"/>
  <c r="F28" i="24"/>
  <c r="F27" i="24"/>
  <c r="F26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151" i="23"/>
  <c r="F150" i="23"/>
  <c r="E149" i="23"/>
  <c r="E29" i="23" s="1"/>
  <c r="E28" i="23" s="1"/>
  <c r="D149" i="23"/>
  <c r="D29" i="23" s="1"/>
  <c r="D28" i="23" s="1"/>
  <c r="G99" i="23"/>
  <c r="F99" i="23"/>
  <c r="G98" i="23"/>
  <c r="F98" i="23"/>
  <c r="G97" i="23"/>
  <c r="F97" i="23"/>
  <c r="G96" i="23"/>
  <c r="F96" i="23"/>
  <c r="G95" i="23"/>
  <c r="F95" i="23"/>
  <c r="G94" i="23"/>
  <c r="F94" i="23"/>
  <c r="G93" i="23"/>
  <c r="F93" i="23"/>
  <c r="G92" i="23"/>
  <c r="F92" i="23"/>
  <c r="G91" i="23"/>
  <c r="F91" i="23"/>
  <c r="G90" i="23"/>
  <c r="F90" i="23"/>
  <c r="G89" i="23"/>
  <c r="F89" i="23"/>
  <c r="G88" i="23"/>
  <c r="F88" i="23"/>
  <c r="G87" i="23"/>
  <c r="F87" i="23"/>
  <c r="G86" i="23"/>
  <c r="F86" i="23"/>
  <c r="G85" i="23"/>
  <c r="F85" i="23"/>
  <c r="G84" i="23"/>
  <c r="F84" i="23"/>
  <c r="G83" i="23"/>
  <c r="F83" i="23"/>
  <c r="G82" i="23"/>
  <c r="F82" i="23"/>
  <c r="G81" i="23"/>
  <c r="F81" i="23"/>
  <c r="G80" i="23"/>
  <c r="F80" i="23"/>
  <c r="G79" i="23"/>
  <c r="F79" i="23"/>
  <c r="G78" i="23"/>
  <c r="F78" i="23"/>
  <c r="G77" i="23"/>
  <c r="F77" i="23"/>
  <c r="G76" i="23"/>
  <c r="F76" i="23"/>
  <c r="G75" i="23"/>
  <c r="F75" i="23"/>
  <c r="G74" i="23"/>
  <c r="F74" i="23"/>
  <c r="G73" i="23"/>
  <c r="F73" i="23"/>
  <c r="G72" i="23"/>
  <c r="F72" i="23"/>
  <c r="G71" i="23"/>
  <c r="F71" i="23"/>
  <c r="G70" i="23"/>
  <c r="F70" i="23"/>
  <c r="G69" i="23"/>
  <c r="F69" i="23"/>
  <c r="G68" i="23"/>
  <c r="F68" i="23"/>
  <c r="G67" i="23"/>
  <c r="F67" i="23"/>
  <c r="G66" i="23"/>
  <c r="F66" i="23"/>
  <c r="G65" i="23"/>
  <c r="F65" i="23"/>
  <c r="G64" i="23"/>
  <c r="F64" i="23"/>
  <c r="G63" i="23"/>
  <c r="F63" i="23"/>
  <c r="G62" i="23"/>
  <c r="F62" i="23"/>
  <c r="G61" i="23"/>
  <c r="F61" i="23"/>
  <c r="G60" i="23"/>
  <c r="F60" i="23"/>
  <c r="G59" i="23"/>
  <c r="F59" i="23"/>
  <c r="G58" i="23"/>
  <c r="F58" i="23"/>
  <c r="G57" i="23"/>
  <c r="F57" i="23"/>
  <c r="G56" i="23"/>
  <c r="F56" i="23"/>
  <c r="G55" i="23"/>
  <c r="F55" i="23"/>
  <c r="G54" i="23"/>
  <c r="F54" i="23"/>
  <c r="G53" i="23"/>
  <c r="F53" i="23"/>
  <c r="G52" i="23"/>
  <c r="F52" i="23"/>
  <c r="G51" i="23"/>
  <c r="F51" i="23"/>
  <c r="G50" i="23"/>
  <c r="F50" i="23"/>
  <c r="G49" i="23"/>
  <c r="F49" i="23"/>
  <c r="G48" i="23"/>
  <c r="F48" i="23"/>
  <c r="G47" i="23"/>
  <c r="F47" i="23"/>
  <c r="G46" i="23"/>
  <c r="F46" i="23"/>
  <c r="G45" i="23"/>
  <c r="F45" i="23"/>
  <c r="G44" i="23"/>
  <c r="F44" i="23"/>
  <c r="G43" i="23"/>
  <c r="F43" i="23"/>
  <c r="G42" i="23"/>
  <c r="F42" i="23"/>
  <c r="G41" i="23"/>
  <c r="F41" i="23"/>
  <c r="G40" i="23"/>
  <c r="F40" i="23"/>
  <c r="G39" i="23"/>
  <c r="F39" i="23"/>
  <c r="G38" i="23"/>
  <c r="F38" i="23"/>
  <c r="G37" i="23"/>
  <c r="F37" i="23"/>
  <c r="G36" i="23"/>
  <c r="F36" i="23"/>
  <c r="G35" i="23"/>
  <c r="F35" i="23"/>
  <c r="G34" i="23"/>
  <c r="F34" i="23"/>
  <c r="G33" i="23"/>
  <c r="F33" i="23"/>
  <c r="G32" i="23"/>
  <c r="F32" i="23"/>
  <c r="G31" i="23"/>
  <c r="F31" i="23"/>
  <c r="D24" i="23"/>
  <c r="G19" i="23"/>
  <c r="F19" i="23"/>
  <c r="D18" i="23"/>
  <c r="G15" i="23"/>
  <c r="F15" i="23"/>
  <c r="G14" i="23"/>
  <c r="F14" i="23"/>
  <c r="G13" i="23"/>
  <c r="F13" i="23"/>
  <c r="G10" i="23"/>
  <c r="F10" i="23"/>
  <c r="G9" i="23"/>
  <c r="F9" i="23"/>
  <c r="D8" i="23"/>
  <c r="D12" i="23"/>
  <c r="D5" i="24" l="1"/>
  <c r="G6" i="24"/>
  <c r="F124" i="24"/>
  <c r="D7" i="23"/>
  <c r="G18" i="23"/>
  <c r="F18" i="23"/>
  <c r="G7" i="23" l="1"/>
  <c r="F7" i="23"/>
  <c r="H116" i="22" l="1"/>
  <c r="G116" i="22"/>
  <c r="H115" i="22"/>
  <c r="G115" i="22"/>
  <c r="H114" i="22"/>
  <c r="G114" i="22"/>
  <c r="H112" i="22"/>
  <c r="G112" i="22"/>
  <c r="H111" i="22"/>
  <c r="G111" i="22"/>
  <c r="H110" i="22"/>
  <c r="G110" i="22"/>
  <c r="H109" i="22"/>
  <c r="G109" i="22"/>
  <c r="H108" i="22"/>
  <c r="G108" i="22"/>
  <c r="H107" i="22"/>
  <c r="G107" i="22"/>
  <c r="H106" i="22"/>
  <c r="G106" i="22"/>
  <c r="H105" i="22"/>
  <c r="G105" i="22"/>
  <c r="H104" i="22"/>
  <c r="G104" i="22"/>
  <c r="H103" i="22"/>
  <c r="G103" i="22"/>
  <c r="H102" i="22"/>
  <c r="G102" i="22"/>
  <c r="H101" i="22"/>
  <c r="G101" i="22"/>
  <c r="H100" i="22"/>
  <c r="G100" i="22"/>
  <c r="H99" i="22"/>
  <c r="G99" i="22"/>
  <c r="H98" i="22"/>
  <c r="G98" i="22"/>
  <c r="H97" i="22"/>
  <c r="G97" i="22"/>
  <c r="H96" i="22"/>
  <c r="G96" i="22"/>
  <c r="H94" i="22"/>
  <c r="G94" i="22"/>
  <c r="H93" i="22"/>
  <c r="G93" i="22"/>
  <c r="H92" i="22"/>
  <c r="G92" i="22"/>
  <c r="H91" i="22"/>
  <c r="G91" i="22"/>
  <c r="H90" i="22"/>
  <c r="G90" i="22"/>
  <c r="H89" i="22"/>
  <c r="G89" i="22"/>
  <c r="H88" i="22"/>
  <c r="G88" i="22"/>
  <c r="H83" i="22"/>
  <c r="G83" i="22"/>
  <c r="H82" i="22"/>
  <c r="G82" i="22"/>
  <c r="H81" i="22"/>
  <c r="G81" i="22"/>
  <c r="H80" i="22"/>
  <c r="G80" i="22"/>
  <c r="H79" i="22"/>
  <c r="G79" i="22"/>
  <c r="H78" i="22"/>
  <c r="G78" i="22"/>
  <c r="H77" i="22"/>
  <c r="G77" i="22"/>
  <c r="H76" i="22"/>
  <c r="G76" i="22"/>
  <c r="H75" i="22"/>
  <c r="G75" i="22"/>
  <c r="H74" i="22"/>
  <c r="G74" i="22"/>
  <c r="H73" i="22"/>
  <c r="G73" i="22"/>
  <c r="H72" i="22"/>
  <c r="G72" i="22"/>
  <c r="H71" i="22"/>
  <c r="G71" i="22"/>
  <c r="H69" i="22"/>
  <c r="G69" i="22"/>
  <c r="H68" i="22"/>
  <c r="G68" i="22"/>
  <c r="H67" i="22"/>
  <c r="G67" i="22"/>
  <c r="H66" i="22"/>
  <c r="G66" i="22"/>
  <c r="H65" i="22"/>
  <c r="G65" i="22"/>
  <c r="H64" i="22"/>
  <c r="G64" i="22"/>
  <c r="H63" i="22"/>
  <c r="G63" i="22"/>
  <c r="H62" i="22"/>
  <c r="G62" i="22"/>
  <c r="H61" i="22"/>
  <c r="G61" i="22"/>
  <c r="H60" i="22"/>
  <c r="G60" i="22"/>
  <c r="H59" i="22"/>
  <c r="G59" i="22"/>
  <c r="H58" i="22"/>
  <c r="G58" i="22"/>
  <c r="H57" i="22"/>
  <c r="G57" i="22"/>
  <c r="H56" i="22"/>
  <c r="G56" i="22"/>
  <c r="H55" i="22"/>
  <c r="G55" i="22"/>
  <c r="H54" i="22"/>
  <c r="G54" i="22"/>
  <c r="H53" i="22"/>
  <c r="G53" i="22"/>
  <c r="H52" i="22"/>
  <c r="G52" i="22"/>
  <c r="H51" i="22"/>
  <c r="G51" i="22"/>
  <c r="H50" i="22"/>
  <c r="G50" i="22"/>
  <c r="H49" i="22"/>
  <c r="G49" i="22"/>
  <c r="H47" i="22"/>
  <c r="G47" i="22"/>
  <c r="H46" i="22"/>
  <c r="G46" i="22"/>
  <c r="H45" i="22"/>
  <c r="G45" i="22"/>
  <c r="H44" i="22"/>
  <c r="G44" i="22"/>
  <c r="H43" i="22"/>
  <c r="G43" i="22"/>
  <c r="H42" i="22"/>
  <c r="G42" i="22"/>
  <c r="H41" i="22"/>
  <c r="G41" i="22"/>
  <c r="H39" i="22"/>
  <c r="G39" i="22"/>
  <c r="H38" i="22"/>
  <c r="G38" i="22"/>
  <c r="H37" i="22"/>
  <c r="G37" i="22"/>
  <c r="H36" i="22"/>
  <c r="G36" i="22"/>
  <c r="H35" i="22"/>
  <c r="G35" i="22"/>
  <c r="H34" i="22"/>
  <c r="G34" i="22"/>
  <c r="H33" i="22"/>
  <c r="G33" i="22"/>
  <c r="H32" i="22"/>
  <c r="G32" i="22"/>
  <c r="H31" i="22"/>
  <c r="G31" i="22"/>
  <c r="H29" i="22"/>
  <c r="G29" i="22"/>
  <c r="H28" i="22"/>
  <c r="G28" i="22"/>
  <c r="H27" i="22"/>
  <c r="G27" i="22"/>
  <c r="H22" i="22"/>
  <c r="G22" i="22"/>
  <c r="H18" i="22"/>
  <c r="G18" i="22"/>
  <c r="H16" i="22"/>
  <c r="G16" i="22"/>
  <c r="H15" i="22"/>
  <c r="G15" i="22"/>
  <c r="H14" i="22"/>
  <c r="G14" i="22"/>
  <c r="H13" i="22"/>
  <c r="G13" i="22"/>
  <c r="H12" i="22"/>
  <c r="G12" i="22"/>
  <c r="H11" i="22"/>
  <c r="G11" i="22"/>
  <c r="H9" i="22"/>
  <c r="G9" i="22"/>
  <c r="H8" i="22"/>
  <c r="G8" i="22"/>
  <c r="H7" i="22"/>
  <c r="G7" i="22"/>
  <c r="H228" i="26"/>
  <c r="G228" i="26"/>
  <c r="H226" i="26"/>
  <c r="G226" i="26"/>
  <c r="H222" i="26"/>
  <c r="G222" i="26"/>
  <c r="H209" i="26"/>
  <c r="G209" i="26"/>
  <c r="H208" i="26"/>
  <c r="G208" i="26"/>
  <c r="H203" i="26"/>
  <c r="G203" i="26"/>
  <c r="H202" i="26"/>
  <c r="G202" i="26"/>
  <c r="H201" i="26"/>
  <c r="G201" i="26"/>
  <c r="H196" i="26"/>
  <c r="G196" i="26"/>
  <c r="H195" i="26"/>
  <c r="G195" i="26"/>
  <c r="H185" i="26"/>
  <c r="G185" i="26"/>
  <c r="H182" i="26"/>
  <c r="G182" i="26"/>
  <c r="H179" i="26"/>
  <c r="G179" i="26"/>
  <c r="H178" i="26"/>
  <c r="G178" i="26"/>
  <c r="H177" i="26"/>
  <c r="G177" i="26"/>
  <c r="H176" i="26"/>
  <c r="G176" i="26"/>
  <c r="H171" i="26"/>
  <c r="G171" i="26"/>
  <c r="H169" i="26"/>
  <c r="G169" i="26"/>
  <c r="H168" i="26"/>
  <c r="G168" i="26"/>
  <c r="H166" i="26"/>
  <c r="G166" i="26"/>
  <c r="H165" i="26"/>
  <c r="G165" i="26"/>
  <c r="H164" i="26"/>
  <c r="G164" i="26"/>
  <c r="H163" i="26"/>
  <c r="G163" i="26"/>
  <c r="H162" i="26"/>
  <c r="G162" i="26"/>
  <c r="H161" i="26"/>
  <c r="H160" i="26"/>
  <c r="G160" i="26"/>
  <c r="H157" i="26"/>
  <c r="G157" i="26"/>
  <c r="H155" i="26"/>
  <c r="G155" i="26"/>
  <c r="H152" i="26"/>
  <c r="G152" i="26"/>
  <c r="H147" i="26"/>
  <c r="G147" i="26"/>
  <c r="H145" i="26"/>
  <c r="G145" i="26"/>
  <c r="H144" i="26"/>
  <c r="G144" i="26"/>
  <c r="H143" i="26"/>
  <c r="G143" i="26"/>
  <c r="H142" i="26"/>
  <c r="G142" i="26"/>
  <c r="H141" i="26"/>
  <c r="G141" i="26"/>
  <c r="H140" i="26"/>
  <c r="G140" i="26"/>
  <c r="H139" i="26"/>
  <c r="G139" i="26"/>
  <c r="H136" i="26"/>
  <c r="G136" i="26"/>
  <c r="H134" i="26"/>
  <c r="G134" i="26"/>
  <c r="H131" i="26"/>
  <c r="G131" i="26"/>
  <c r="H130" i="26"/>
  <c r="G130" i="26"/>
  <c r="H129" i="26"/>
  <c r="G129" i="26"/>
  <c r="H128" i="26"/>
  <c r="G128" i="26"/>
  <c r="H127" i="26"/>
  <c r="G127" i="26"/>
  <c r="H124" i="26"/>
  <c r="G124" i="26"/>
  <c r="H122" i="26"/>
  <c r="G122" i="26"/>
  <c r="H121" i="26"/>
  <c r="G121" i="26"/>
  <c r="H120" i="26"/>
  <c r="G120" i="26"/>
  <c r="H119" i="26"/>
  <c r="G119" i="26"/>
  <c r="H118" i="26"/>
  <c r="G118" i="26"/>
  <c r="G116" i="26" s="1"/>
  <c r="H117" i="26"/>
  <c r="G117" i="26"/>
  <c r="H115" i="26"/>
  <c r="G115" i="26"/>
  <c r="H114" i="26"/>
  <c r="G114" i="26"/>
  <c r="H113" i="26"/>
  <c r="G113" i="26"/>
  <c r="H108" i="26"/>
  <c r="G108" i="26"/>
  <c r="H107" i="26"/>
  <c r="G107" i="26"/>
  <c r="H106" i="26"/>
  <c r="G106" i="26"/>
  <c r="H105" i="26"/>
  <c r="G105" i="26"/>
  <c r="G104" i="26"/>
  <c r="H103" i="26"/>
  <c r="G103" i="26"/>
  <c r="G98" i="26"/>
  <c r="G97" i="26"/>
  <c r="G96" i="26"/>
  <c r="H95" i="26"/>
  <c r="G95" i="26"/>
  <c r="H94" i="26"/>
  <c r="G94" i="26"/>
  <c r="H93" i="26"/>
  <c r="G93" i="26"/>
  <c r="H92" i="26"/>
  <c r="G92" i="26"/>
  <c r="H91" i="26"/>
  <c r="G91" i="26"/>
  <c r="H90" i="26"/>
  <c r="G90" i="26"/>
  <c r="H87" i="26"/>
  <c r="G87" i="26"/>
  <c r="H84" i="26"/>
  <c r="G84" i="26"/>
  <c r="H72" i="26"/>
  <c r="G72" i="26"/>
  <c r="H71" i="26"/>
  <c r="G71" i="26"/>
  <c r="H68" i="26"/>
  <c r="G68" i="26"/>
  <c r="H67" i="26"/>
  <c r="G67" i="26"/>
  <c r="H65" i="26"/>
  <c r="G65" i="26"/>
  <c r="H64" i="26"/>
  <c r="G64" i="26"/>
  <c r="H63" i="26"/>
  <c r="G63" i="26"/>
  <c r="H62" i="26"/>
  <c r="G62" i="26"/>
  <c r="G61" i="26"/>
  <c r="H59" i="26"/>
  <c r="G59" i="26"/>
  <c r="H58" i="26"/>
  <c r="G58" i="26"/>
  <c r="G57" i="26"/>
  <c r="H56" i="26"/>
  <c r="G56" i="26"/>
  <c r="H55" i="26"/>
  <c r="G55" i="26"/>
  <c r="G54" i="26"/>
  <c r="H53" i="26"/>
  <c r="G53" i="26"/>
  <c r="H23" i="26"/>
  <c r="G23" i="26"/>
  <c r="H22" i="26"/>
  <c r="G22" i="26"/>
  <c r="H21" i="26"/>
  <c r="G21" i="26"/>
  <c r="H20" i="26"/>
  <c r="G20" i="26"/>
  <c r="H19" i="26"/>
  <c r="G19" i="26"/>
  <c r="H18" i="26"/>
  <c r="G18" i="26"/>
  <c r="H17" i="26"/>
  <c r="G17" i="26"/>
  <c r="G15" i="26"/>
  <c r="H12" i="26"/>
  <c r="G12" i="26"/>
  <c r="H11" i="26"/>
  <c r="G11" i="26"/>
  <c r="H10" i="26"/>
  <c r="G10" i="26"/>
  <c r="F112" i="26" l="1"/>
  <c r="E112" i="26"/>
  <c r="E111" i="26" s="1"/>
  <c r="E227" i="26"/>
  <c r="F225" i="26"/>
  <c r="E225" i="26"/>
  <c r="F215" i="26"/>
  <c r="F207" i="26"/>
  <c r="F194" i="26"/>
  <c r="F193" i="26" s="1"/>
  <c r="F191" i="26" s="1"/>
  <c r="E193" i="26"/>
  <c r="E191" i="26" s="1"/>
  <c r="F184" i="26"/>
  <c r="E184" i="26"/>
  <c r="F183" i="26"/>
  <c r="E183" i="26"/>
  <c r="F181" i="26"/>
  <c r="E181" i="26"/>
  <c r="E180" i="26" s="1"/>
  <c r="E159" i="26"/>
  <c r="E158" i="26" s="1"/>
  <c r="F154" i="26"/>
  <c r="E154" i="26"/>
  <c r="E153" i="26" s="1"/>
  <c r="E148" i="26" s="1"/>
  <c r="F151" i="26"/>
  <c r="E151" i="26"/>
  <c r="F150" i="26"/>
  <c r="F146" i="26"/>
  <c r="E146" i="26"/>
  <c r="F138" i="26"/>
  <c r="E138" i="26"/>
  <c r="F133" i="26"/>
  <c r="E133" i="26"/>
  <c r="E132" i="26" s="1"/>
  <c r="F126" i="26"/>
  <c r="E126" i="26"/>
  <c r="E125" i="26" s="1"/>
  <c r="F102" i="26"/>
  <c r="E102" i="26"/>
  <c r="F86" i="26"/>
  <c r="F85" i="26" s="1"/>
  <c r="E86" i="26"/>
  <c r="E85" i="26" s="1"/>
  <c r="E69" i="26"/>
  <c r="F60" i="26"/>
  <c r="E60" i="26"/>
  <c r="E52" i="26"/>
  <c r="E9" i="26"/>
  <c r="F26" i="22"/>
  <c r="E26" i="22"/>
  <c r="E113" i="22"/>
  <c r="F51" i="26" l="1"/>
  <c r="F158" i="26"/>
  <c r="E66" i="26"/>
  <c r="F66" i="26"/>
  <c r="E8" i="26"/>
  <c r="F83" i="26"/>
  <c r="E83" i="26"/>
  <c r="E135" i="26"/>
  <c r="E137" i="26"/>
  <c r="F137" i="26"/>
  <c r="G85" i="26"/>
  <c r="H85" i="26"/>
  <c r="E51" i="26"/>
  <c r="G69" i="26"/>
  <c r="H69" i="26"/>
  <c r="F153" i="26"/>
  <c r="F148" i="26" s="1"/>
  <c r="H154" i="26"/>
  <c r="G154" i="26"/>
  <c r="F125" i="26"/>
  <c r="H126" i="26"/>
  <c r="G126" i="26"/>
  <c r="H184" i="26"/>
  <c r="G184" i="26"/>
  <c r="F213" i="26"/>
  <c r="H215" i="26"/>
  <c r="G215" i="26"/>
  <c r="H227" i="26"/>
  <c r="G227" i="26"/>
  <c r="H138" i="26"/>
  <c r="G138" i="26"/>
  <c r="F180" i="26"/>
  <c r="H181" i="26"/>
  <c r="G181" i="26"/>
  <c r="H13" i="26"/>
  <c r="G13" i="26"/>
  <c r="H14" i="26"/>
  <c r="G14" i="26"/>
  <c r="H60" i="26"/>
  <c r="G60" i="26"/>
  <c r="H86" i="26"/>
  <c r="G86" i="26"/>
  <c r="G151" i="26"/>
  <c r="H151" i="26"/>
  <c r="H159" i="26"/>
  <c r="G159" i="26"/>
  <c r="H52" i="26"/>
  <c r="G52" i="26"/>
  <c r="F132" i="26"/>
  <c r="H133" i="26"/>
  <c r="G133" i="26"/>
  <c r="H146" i="26"/>
  <c r="G146" i="26"/>
  <c r="H183" i="26"/>
  <c r="G183" i="26"/>
  <c r="H194" i="26"/>
  <c r="G194" i="26"/>
  <c r="H225" i="26"/>
  <c r="G225" i="26"/>
  <c r="H102" i="26"/>
  <c r="G102" i="26"/>
  <c r="H150" i="26"/>
  <c r="G150" i="26"/>
  <c r="F205" i="26"/>
  <c r="G207" i="26"/>
  <c r="H207" i="26"/>
  <c r="H170" i="26"/>
  <c r="G170" i="26"/>
  <c r="F111" i="26"/>
  <c r="H112" i="26"/>
  <c r="G112" i="26"/>
  <c r="F135" i="26"/>
  <c r="E223" i="26"/>
  <c r="E123" i="26"/>
  <c r="F223" i="26"/>
  <c r="E156" i="26"/>
  <c r="G66" i="26" l="1"/>
  <c r="F156" i="26"/>
  <c r="H66" i="26"/>
  <c r="F8" i="26"/>
  <c r="H51" i="26"/>
  <c r="H137" i="26"/>
  <c r="G137" i="26"/>
  <c r="G51" i="26"/>
  <c r="F109" i="26"/>
  <c r="G111" i="26"/>
  <c r="H111" i="26"/>
  <c r="H9" i="26"/>
  <c r="G9" i="26"/>
  <c r="H213" i="26"/>
  <c r="G213" i="26"/>
  <c r="H158" i="26"/>
  <c r="G158" i="26"/>
  <c r="H125" i="26"/>
  <c r="G125" i="26"/>
  <c r="H191" i="26"/>
  <c r="G191" i="26"/>
  <c r="H148" i="26"/>
  <c r="G148" i="26"/>
  <c r="H135" i="26"/>
  <c r="G135" i="26"/>
  <c r="H193" i="26"/>
  <c r="G193" i="26"/>
  <c r="H153" i="26"/>
  <c r="G153" i="26"/>
  <c r="H83" i="26"/>
  <c r="G83" i="26"/>
  <c r="H132" i="26"/>
  <c r="G132" i="26"/>
  <c r="H180" i="26"/>
  <c r="G180" i="26"/>
  <c r="F123" i="26"/>
  <c r="H223" i="26"/>
  <c r="G223" i="26"/>
  <c r="H205" i="26"/>
  <c r="G205" i="26"/>
  <c r="F95" i="22"/>
  <c r="E95" i="22"/>
  <c r="F87" i="22"/>
  <c r="E87" i="22"/>
  <c r="E48" i="22"/>
  <c r="F21" i="22"/>
  <c r="E21" i="22"/>
  <c r="F19" i="22"/>
  <c r="E19" i="22"/>
  <c r="D19" i="22"/>
  <c r="E10" i="22"/>
  <c r="D10" i="22"/>
  <c r="F6" i="22"/>
  <c r="E6" i="22"/>
  <c r="F5" i="22" l="1"/>
  <c r="H123" i="26"/>
  <c r="G123" i="26"/>
  <c r="G6" i="22"/>
  <c r="H6" i="22"/>
  <c r="H156" i="26"/>
  <c r="G156" i="26"/>
  <c r="H109" i="26"/>
  <c r="G109" i="26"/>
  <c r="D5" i="22"/>
  <c r="E5" i="22"/>
  <c r="H5" i="22" l="1"/>
  <c r="G5" i="22"/>
  <c r="C119" i="14"/>
  <c r="C93" i="14"/>
  <c r="C91" i="14"/>
  <c r="C71" i="14"/>
  <c r="Q6" i="9" l="1"/>
  <c r="Q123" i="9"/>
  <c r="Q125" i="9"/>
  <c r="Q126" i="9"/>
  <c r="P6" i="9"/>
  <c r="P123" i="9"/>
  <c r="P125" i="9"/>
  <c r="P126" i="9"/>
  <c r="O123" i="9"/>
  <c r="O127" i="9" s="1"/>
  <c r="O125" i="9"/>
  <c r="O126" i="9"/>
  <c r="G5" i="24"/>
  <c r="F6" i="24"/>
  <c r="G8" i="23"/>
  <c r="G11" i="23"/>
  <c r="G12" i="23"/>
  <c r="G16" i="23"/>
  <c r="G20" i="23"/>
  <c r="G24" i="23"/>
  <c r="G27" i="23"/>
  <c r="G29" i="23"/>
  <c r="G30" i="23"/>
  <c r="F8" i="23"/>
  <c r="F11" i="23"/>
  <c r="F12" i="23"/>
  <c r="F16" i="23"/>
  <c r="F20" i="23"/>
  <c r="F24" i="23"/>
  <c r="F27" i="23"/>
  <c r="F29" i="23"/>
  <c r="F30" i="23"/>
  <c r="F149" i="23"/>
  <c r="E6" i="26"/>
  <c r="E5" i="26" s="1"/>
  <c r="F6" i="26"/>
  <c r="H8" i="26"/>
  <c r="G8" i="26"/>
  <c r="H10" i="22"/>
  <c r="G10" i="22"/>
  <c r="H19" i="22"/>
  <c r="G19" i="22"/>
  <c r="H21" i="22"/>
  <c r="G21" i="22"/>
  <c r="H20" i="22"/>
  <c r="H23" i="22"/>
  <c r="H26" i="22"/>
  <c r="H48" i="22"/>
  <c r="H87" i="22"/>
  <c r="H95" i="22"/>
  <c r="H113" i="22"/>
  <c r="G20" i="22"/>
  <c r="G23" i="22"/>
  <c r="G26" i="22"/>
  <c r="G48" i="22"/>
  <c r="G87" i="22"/>
  <c r="G95" i="22"/>
  <c r="G113" i="22"/>
  <c r="Q127" i="9" l="1"/>
  <c r="F5" i="26"/>
  <c r="P127" i="9"/>
  <c r="H116" i="26"/>
  <c r="S123" i="9"/>
  <c r="S6" i="9"/>
  <c r="H6" i="26"/>
  <c r="S125" i="9"/>
  <c r="R123" i="9"/>
  <c r="S126" i="9"/>
  <c r="G6" i="26"/>
  <c r="R125" i="9"/>
  <c r="R6" i="9"/>
  <c r="R126" i="9"/>
  <c r="F5" i="24"/>
  <c r="H5" i="26" l="1"/>
  <c r="G5" i="26"/>
  <c r="R127" i="9"/>
  <c r="H45" i="14"/>
  <c r="H46" i="14"/>
  <c r="H47" i="14"/>
  <c r="H48" i="14"/>
  <c r="H49" i="14"/>
  <c r="G45" i="14"/>
  <c r="G46" i="14"/>
  <c r="G47" i="14"/>
  <c r="G48" i="14"/>
  <c r="G49" i="14"/>
  <c r="H138" i="14"/>
  <c r="H139" i="14"/>
  <c r="H140" i="14"/>
  <c r="H142" i="14"/>
  <c r="H143" i="14"/>
  <c r="H144" i="14"/>
  <c r="H145" i="14"/>
  <c r="H146" i="14"/>
  <c r="H147" i="14"/>
  <c r="H148" i="14"/>
  <c r="G138" i="14"/>
  <c r="G139" i="14"/>
  <c r="G140" i="14"/>
  <c r="G142" i="14"/>
  <c r="G143" i="14"/>
  <c r="G144" i="14"/>
  <c r="G145" i="14"/>
  <c r="G146" i="14"/>
  <c r="G147" i="14"/>
  <c r="G148" i="14"/>
  <c r="E141" i="14"/>
  <c r="E137" i="14"/>
  <c r="E149" i="14" s="1"/>
  <c r="F137" i="14"/>
  <c r="F149" i="14" s="1"/>
  <c r="H129" i="14"/>
  <c r="H130" i="14"/>
  <c r="H131" i="14"/>
  <c r="H133" i="14"/>
  <c r="H134" i="14"/>
  <c r="H135" i="14"/>
  <c r="G129" i="14"/>
  <c r="G130" i="14"/>
  <c r="G131" i="14"/>
  <c r="G133" i="14"/>
  <c r="G134" i="14"/>
  <c r="G135" i="14"/>
  <c r="H121" i="14"/>
  <c r="G121" i="14"/>
  <c r="H72" i="14"/>
  <c r="H73" i="14"/>
  <c r="H74" i="14"/>
  <c r="H75" i="14"/>
  <c r="H77" i="14"/>
  <c r="H78" i="14"/>
  <c r="H81" i="14"/>
  <c r="H82" i="14"/>
  <c r="H85" i="14"/>
  <c r="H86" i="14"/>
  <c r="H87" i="14"/>
  <c r="H92" i="14"/>
  <c r="H96" i="14"/>
  <c r="H100" i="14"/>
  <c r="H105" i="14"/>
  <c r="H106" i="14"/>
  <c r="H107" i="14"/>
  <c r="H108" i="14"/>
  <c r="H116" i="14"/>
  <c r="G73" i="14"/>
  <c r="G74" i="14"/>
  <c r="G75" i="14"/>
  <c r="G77" i="14"/>
  <c r="G78" i="14"/>
  <c r="G80" i="14"/>
  <c r="G81" i="14"/>
  <c r="G82" i="14"/>
  <c r="G83" i="14"/>
  <c r="G84" i="14"/>
  <c r="G85" i="14"/>
  <c r="G86" i="14"/>
  <c r="G87" i="14"/>
  <c r="G88" i="14"/>
  <c r="G92" i="14"/>
  <c r="G95" i="14"/>
  <c r="G96" i="14"/>
  <c r="G97" i="14"/>
  <c r="G98" i="14"/>
  <c r="G99" i="14"/>
  <c r="G100" i="14"/>
  <c r="G101" i="14"/>
  <c r="G105" i="14"/>
  <c r="G106" i="14"/>
  <c r="G107" i="14"/>
  <c r="G108" i="14"/>
  <c r="G110" i="14"/>
  <c r="G111" i="14"/>
  <c r="G112" i="14"/>
  <c r="G113" i="14"/>
  <c r="G116" i="14"/>
  <c r="H53" i="14"/>
  <c r="H55" i="14"/>
  <c r="H59" i="14"/>
  <c r="H66" i="14"/>
  <c r="H67" i="14"/>
  <c r="G53" i="14"/>
  <c r="G55" i="14"/>
  <c r="G59" i="14"/>
  <c r="G66" i="14"/>
  <c r="G67" i="14"/>
  <c r="H10" i="14"/>
  <c r="H11" i="14"/>
  <c r="H12" i="14"/>
  <c r="H13" i="14"/>
  <c r="H14" i="14"/>
  <c r="H17" i="14"/>
  <c r="H18" i="14"/>
  <c r="H19" i="14"/>
  <c r="H21" i="14"/>
  <c r="H23" i="14"/>
  <c r="H24" i="14"/>
  <c r="H27" i="14"/>
  <c r="H28" i="14"/>
  <c r="H29" i="14"/>
  <c r="H30" i="14"/>
  <c r="H32" i="14"/>
  <c r="H34" i="14"/>
  <c r="H151" i="14" l="1"/>
  <c r="H141" i="14"/>
  <c r="G152" i="14"/>
  <c r="G141" i="14"/>
  <c r="G151" i="14"/>
  <c r="H152" i="14"/>
  <c r="H150" i="14"/>
  <c r="H149" i="14"/>
  <c r="G149" i="14"/>
  <c r="G150" i="14"/>
  <c r="G137" i="14"/>
  <c r="H137" i="14"/>
  <c r="H8" i="14"/>
  <c r="G18" i="14"/>
  <c r="G19" i="14"/>
  <c r="G21" i="14"/>
  <c r="G10" i="14"/>
  <c r="G11" i="14"/>
  <c r="G12" i="14"/>
  <c r="G13" i="14"/>
  <c r="G14" i="14"/>
  <c r="G17" i="14"/>
  <c r="G23" i="14"/>
  <c r="G24" i="14"/>
  <c r="G27" i="14"/>
  <c r="G28" i="14"/>
  <c r="G29" i="14"/>
  <c r="G30" i="14"/>
  <c r="G32" i="14"/>
  <c r="G34" i="14"/>
  <c r="G40" i="14"/>
  <c r="G8" i="14"/>
  <c r="D109" i="14" l="1"/>
  <c r="F109" i="14"/>
  <c r="C109" i="14"/>
  <c r="D104" i="14"/>
  <c r="D114" i="14" s="1"/>
  <c r="E104" i="14"/>
  <c r="E114" i="14" s="1"/>
  <c r="F104" i="14"/>
  <c r="C104" i="14"/>
  <c r="D93" i="14"/>
  <c r="E94" i="14"/>
  <c r="E93" i="14" s="1"/>
  <c r="F94" i="14"/>
  <c r="D91" i="14"/>
  <c r="E91" i="14"/>
  <c r="F91" i="14"/>
  <c r="D71" i="14"/>
  <c r="E71" i="14"/>
  <c r="F71" i="14"/>
  <c r="D76" i="14"/>
  <c r="E79" i="14"/>
  <c r="E76" i="14" s="1"/>
  <c r="D119" i="14"/>
  <c r="E119" i="14"/>
  <c r="F119" i="14"/>
  <c r="C114" i="14" l="1"/>
  <c r="D102" i="14"/>
  <c r="D89" i="14"/>
  <c r="E89" i="14"/>
  <c r="C76" i="14"/>
  <c r="C89" i="14" s="1"/>
  <c r="C102" i="14"/>
  <c r="G119" i="14"/>
  <c r="H119" i="14"/>
  <c r="F76" i="14"/>
  <c r="F89" i="14" s="1"/>
  <c r="H79" i="14"/>
  <c r="G79" i="14"/>
  <c r="H71" i="14"/>
  <c r="G71" i="14"/>
  <c r="G91" i="14"/>
  <c r="H91" i="14"/>
  <c r="F93" i="14"/>
  <c r="F102" i="14" s="1"/>
  <c r="G94" i="14"/>
  <c r="H94" i="14"/>
  <c r="G104" i="14"/>
  <c r="H104" i="14"/>
  <c r="G109" i="14"/>
  <c r="F114" i="14"/>
  <c r="E102" i="14"/>
  <c r="D57" i="14"/>
  <c r="D52" i="14"/>
  <c r="D50" i="14"/>
  <c r="E50" i="14"/>
  <c r="F50" i="14"/>
  <c r="D145" i="14"/>
  <c r="D141" i="14"/>
  <c r="D137" i="14"/>
  <c r="C137" i="14"/>
  <c r="C149" i="14" s="1"/>
  <c r="D132" i="14"/>
  <c r="E132" i="14"/>
  <c r="F132" i="14"/>
  <c r="C132" i="14"/>
  <c r="D128" i="14"/>
  <c r="E128" i="14"/>
  <c r="F128" i="14"/>
  <c r="C128" i="14"/>
  <c r="D64" i="14"/>
  <c r="E64" i="14"/>
  <c r="E57" i="14"/>
  <c r="E52" i="14"/>
  <c r="F52" i="14"/>
  <c r="E25" i="14"/>
  <c r="D22" i="14"/>
  <c r="D42" i="14" s="1"/>
  <c r="E22" i="14"/>
  <c r="E42" i="14" s="1"/>
  <c r="D115" i="14" l="1"/>
  <c r="D117" i="14" s="1"/>
  <c r="D149" i="14"/>
  <c r="E115" i="14"/>
  <c r="E117" i="14" s="1"/>
  <c r="C115" i="14"/>
  <c r="H25" i="14"/>
  <c r="H22" i="14"/>
  <c r="G64" i="14"/>
  <c r="H64" i="14"/>
  <c r="H128" i="14"/>
  <c r="G128" i="14"/>
  <c r="H132" i="14"/>
  <c r="G132" i="14"/>
  <c r="G114" i="14"/>
  <c r="H76" i="14"/>
  <c r="G76" i="14"/>
  <c r="G57" i="14"/>
  <c r="H57" i="14"/>
  <c r="H89" i="14"/>
  <c r="G89" i="14"/>
  <c r="H93" i="14"/>
  <c r="G93" i="14"/>
  <c r="G52" i="14"/>
  <c r="H52" i="14"/>
  <c r="G102" i="14"/>
  <c r="H102" i="14"/>
  <c r="H50" i="14"/>
  <c r="G50" i="14"/>
  <c r="G22" i="14"/>
  <c r="G25" i="14"/>
  <c r="F115" i="14"/>
  <c r="E68" i="14"/>
  <c r="D68" i="14"/>
  <c r="F68" i="14"/>
  <c r="D25" i="14"/>
  <c r="D16" i="14"/>
  <c r="E16" i="14"/>
  <c r="D9" i="14"/>
  <c r="E9" i="14"/>
  <c r="D43" i="14" l="1"/>
  <c r="E15" i="14"/>
  <c r="E43" i="14"/>
  <c r="G42" i="14"/>
  <c r="H42" i="14"/>
  <c r="H9" i="14"/>
  <c r="H16" i="14"/>
  <c r="G68" i="14"/>
  <c r="H68" i="14"/>
  <c r="F117" i="14"/>
  <c r="G115" i="14"/>
  <c r="H115" i="14"/>
  <c r="G9" i="14"/>
  <c r="G16" i="14"/>
  <c r="G15" i="14" l="1"/>
  <c r="E31" i="14"/>
  <c r="G31" i="14" s="1"/>
  <c r="H15" i="14"/>
  <c r="G43" i="14"/>
  <c r="H43" i="14"/>
  <c r="H117" i="14"/>
  <c r="G117" i="14"/>
  <c r="H31" i="14" l="1"/>
  <c r="E36" i="14"/>
  <c r="E39" i="14" l="1"/>
  <c r="G39" i="14" s="1"/>
  <c r="G36" i="14"/>
  <c r="D15" i="14"/>
  <c r="D31" i="14" s="1"/>
  <c r="D36" i="14" l="1"/>
  <c r="D39" i="14" s="1"/>
</calcChain>
</file>

<file path=xl/sharedStrings.xml><?xml version="1.0" encoding="utf-8"?>
<sst xmlns="http://schemas.openxmlformats.org/spreadsheetml/2006/main" count="1193" uniqueCount="546">
  <si>
    <t>придбання (виготовлення) основних засобів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</si>
  <si>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</si>
  <si>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</si>
  <si>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</si>
  <si>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</si>
  <si>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 xml:space="preserve">Код рядка </t>
  </si>
  <si>
    <t>Інші операційні витрати</t>
  </si>
  <si>
    <t>придбання (виготовлення) інших необоротних матеріальних активів</t>
  </si>
  <si>
    <t>Чистий грошовий потік</t>
  </si>
  <si>
    <t>№ з/п</t>
  </si>
  <si>
    <t>Залучення кредитних коштів</t>
  </si>
  <si>
    <t>Усього</t>
  </si>
  <si>
    <t>(посада)</t>
  </si>
  <si>
    <t>(підпис)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</si>
  <si>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</si>
  <si>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</si>
  <si>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</si>
  <si>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Фінансовий результат до оподаткування</t>
  </si>
  <si>
    <t xml:space="preserve">         (ініціали, прізвище)    </t>
  </si>
  <si>
    <t>(ініціали, прізвище)</t>
  </si>
  <si>
    <t>І. Рух коштів у результаті операційної діяльності</t>
  </si>
  <si>
    <t>II. Рух коштів у результаті інвестиційної діяльності</t>
  </si>
  <si>
    <t>Чистий рух коштів від інвестиційної діяльності </t>
  </si>
  <si>
    <t>III. Рух коштів у результаті фінансової діяльності</t>
  </si>
  <si>
    <t>Чистий рух коштів від фінансової діяльності </t>
  </si>
  <si>
    <t>Основні фінансові показники</t>
  </si>
  <si>
    <t>Капітальні інвестиції</t>
  </si>
  <si>
    <t>Елементи операційних витрат</t>
  </si>
  <si>
    <t>Найменування об’єкта</t>
  </si>
  <si>
    <t>директор</t>
  </si>
  <si>
    <t>працівники</t>
  </si>
  <si>
    <t>Найменування показника</t>
  </si>
  <si>
    <t>адміністративно-управлінський персонал</t>
  </si>
  <si>
    <t>Власні кошти (розшифрувати)</t>
  </si>
  <si>
    <t>Валовий прибуток/збиток</t>
  </si>
  <si>
    <t>(    )</t>
  </si>
  <si>
    <t>Інші доходи, усього, у тому числі:</t>
  </si>
  <si>
    <t>Витрати з податку на прибуток</t>
  </si>
  <si>
    <t>Дохід з податку на прибуток</t>
  </si>
  <si>
    <t>Чистий рух коштів від операційної діяльності</t>
  </si>
  <si>
    <t>7000</t>
  </si>
  <si>
    <t>7001</t>
  </si>
  <si>
    <t>7002</t>
  </si>
  <si>
    <t>7003</t>
  </si>
  <si>
    <t>7010</t>
  </si>
  <si>
    <t>7011</t>
  </si>
  <si>
    <t>7012</t>
  </si>
  <si>
    <t>7013</t>
  </si>
  <si>
    <t>8000</t>
  </si>
  <si>
    <t>8001</t>
  </si>
  <si>
    <t>8002</t>
  </si>
  <si>
    <t>8003</t>
  </si>
  <si>
    <t>8010</t>
  </si>
  <si>
    <t>Інші операційні доходи, усього, у тому числі:</t>
  </si>
  <si>
    <t>нетипові операційні доходи (розшифрувати)</t>
  </si>
  <si>
    <t>інші операційні доходи (розшифрувати)</t>
  </si>
  <si>
    <t xml:space="preserve">Надходження грошових коштів від операційної діяльності </t>
  </si>
  <si>
    <t>Видатки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</si>
  <si>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</si>
  <si>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</si>
  <si>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Зобов’язання з податків, зборів та інших обов’язкових платежів, у тому числі:</t>
  </si>
  <si>
    <t>податок на прибуток підприємств</t>
  </si>
  <si>
    <t>податок на додану вартість</t>
  </si>
  <si>
    <t xml:space="preserve">Надходження грошових коштів від інвестиційної діяльності </t>
  </si>
  <si>
    <t xml:space="preserve">Видатки грошових коштів від інвестиційної діяльності </t>
  </si>
  <si>
    <t xml:space="preserve">Надходження грошових коштів від фінансової діяльності </t>
  </si>
  <si>
    <t>Надходження від власного капіталу</t>
  </si>
  <si>
    <t xml:space="preserve">Видатки грошових коштів від фінансової діяльності </t>
  </si>
  <si>
    <t>капітальний ремонт</t>
  </si>
  <si>
    <t>Отримано залучених коштів, усього, у тому числі:</t>
  </si>
  <si>
    <t>Повернено залучених коштів, усього, у тому числі:</t>
  </si>
  <si>
    <t>інші податки та збори (розшифрувати)</t>
  </si>
  <si>
    <t>митні платежі</t>
  </si>
  <si>
    <t xml:space="preserve">єдиний внесок на загальнообов'язкове державне соціальне страхування                      </t>
  </si>
  <si>
    <t>земельний податок</t>
  </si>
  <si>
    <t>орендна плата</t>
  </si>
  <si>
    <t>Чистий фінансовий результат</t>
  </si>
  <si>
    <t xml:space="preserve">Прибуток </t>
  </si>
  <si>
    <t>Збиток</t>
  </si>
  <si>
    <t>Середньомісячні витрати на оплату праці одного працівника (грн), усього, у тому числі:</t>
  </si>
  <si>
    <t>Інші витрати (розшифрувати)</t>
  </si>
  <si>
    <t>Виручка від реалізації продукції (товарів, робіт, послуг)</t>
  </si>
  <si>
    <t>Цільове фінансування  (розшифрувати)</t>
  </si>
  <si>
    <t>тис. грн (без ПДВ)</t>
  </si>
  <si>
    <t>{Додаток 1 в редакції Наказу Міністерства економічного розвитку і торгівлі № 1394 від 03.11.2015}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</si>
  <si>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</si>
  <si>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</si>
  <si>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Усього нараховано виплат</t>
  </si>
  <si>
    <t>Матеріальні витрати</t>
  </si>
  <si>
    <t>(тис. грн)</t>
  </si>
  <si>
    <t>Нараховані до сплати податки та збори до місцевих бюджетів (податкові платежі)</t>
  </si>
  <si>
    <t>Нараховані до сплати інші податки, збори та платежі</t>
  </si>
  <si>
    <t xml:space="preserve"> (посада)</t>
  </si>
  <si>
    <t>військовий збір</t>
  </si>
  <si>
    <t xml:space="preserve">єдиний внесок на загальнообов'язкове державне соціальне страхування    </t>
  </si>
  <si>
    <t>Надходження від відсотків за залишками коштів на поточних рахунках</t>
  </si>
  <si>
    <t>Витрачання на придбання необоротних активів, у тому числі:</t>
  </si>
  <si>
    <t>капітальне будівництво (розшифрувати)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</si>
  <si>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</si>
  <si>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</si>
  <si>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Надходження від отримання позик/кредитів/облігацій/векселів</t>
  </si>
  <si>
    <t>Витрачання на сплату дивідендів</t>
  </si>
  <si>
    <t>Витрачання на сплату відсотків за користування позиковим капіталом</t>
  </si>
  <si>
    <t>Залишок коштів на початок року</t>
  </si>
  <si>
    <t>Залишок коштів на кінець року</t>
  </si>
  <si>
    <t>тис. грн</t>
  </si>
  <si>
    <t xml:space="preserve">                   (підпис)</t>
  </si>
  <si>
    <t>Надходження грошових коштів від операційної діяльності</t>
  </si>
  <si>
    <t>Цільове фінансуванн, усього, у тому числі:</t>
  </si>
  <si>
    <t>Інші надходження, усього, у тому числі:</t>
  </si>
  <si>
    <t xml:space="preserve">капітальний ремонт, усього, у тому числі: </t>
  </si>
  <si>
    <t>Собівартість реалізованої продукції (товарів, робіт, послуг), усього, у тому числі:</t>
  </si>
  <si>
    <t>Матеріальні витрати (розшифрувати)</t>
  </si>
  <si>
    <t>Інші адміністративні витрати (розшифрувати)</t>
  </si>
  <si>
    <t>Інші операційні витрати (розшифрувати)</t>
  </si>
  <si>
    <t>придбання (виготовлення) інших необоротних матеріальних активів (розшифрувати)</t>
  </si>
  <si>
    <t>довгострокові зобов'язання (розшифрувати)</t>
  </si>
  <si>
    <t>короткострокові зобов'язання (розшифрувати)</t>
  </si>
  <si>
    <t>інші фінансові зобов'язання (розшифрувати)</t>
  </si>
  <si>
    <t>Фонд оплату праці</t>
  </si>
  <si>
    <t>8030</t>
  </si>
  <si>
    <t>Чистий дохід від реалізації продукції (товарів, робіт, послуг), усього, у тому числі:</t>
  </si>
  <si>
    <t>ДОХОДИ</t>
  </si>
  <si>
    <t>Інші фінансові доходи, усього, у тому числі:</t>
  </si>
  <si>
    <t>ВИТРАТИ</t>
  </si>
  <si>
    <t>Інші витрати, усього, у т.ч:</t>
  </si>
  <si>
    <t>Адміністративні витрати:</t>
  </si>
  <si>
    <t>Інші адміністративні витрати, усього, у т.ч.:</t>
  </si>
  <si>
    <t>ВСЬОГО ВИТРАТ:</t>
  </si>
  <si>
    <t>1.</t>
  </si>
  <si>
    <t>у т.ч. використано на:</t>
  </si>
  <si>
    <t>1.1</t>
  </si>
  <si>
    <t>1.2</t>
  </si>
  <si>
    <t>Адміністративні витрати, усього, у тому числі:</t>
  </si>
  <si>
    <t>Собівартість реалізованої продукції (товарів, робіт, послуг), усього, у т.ч.:</t>
  </si>
  <si>
    <t>1.3</t>
  </si>
  <si>
    <t>Адміністративні витрати, усього, у т.ч.:</t>
  </si>
  <si>
    <t>Інші операційні витрати, усього, у т.ч.:</t>
  </si>
  <si>
    <t>2.</t>
  </si>
  <si>
    <t>2.1</t>
  </si>
  <si>
    <t>Придбання (виготовлення) основних засобів, усього, у т.ч.:</t>
  </si>
  <si>
    <t>Капітальний ремонт, усього, у т.ч.:</t>
  </si>
  <si>
    <t>Інші витрати, усього, у т.ч.:</t>
  </si>
  <si>
    <t xml:space="preserve">Інші надходження (розшифрувати) </t>
  </si>
  <si>
    <t>Розділ І. Формування фінансових результатів</t>
  </si>
  <si>
    <t>Розділ IІ. Розрахунки з бюджетом</t>
  </si>
  <si>
    <t>Розділ ІІІ. Рух грошових коштів</t>
  </si>
  <si>
    <t>Розділ IV. Капітальні інвестиції</t>
  </si>
  <si>
    <t>Розділ V. Кредитна політика</t>
  </si>
  <si>
    <t>Розділ VI. Дані про персонал та витрати на оплату праці</t>
  </si>
  <si>
    <t>Розшифровка №1 до розділу І "Формування фінансових результатів"</t>
  </si>
  <si>
    <t>Розшифровка до розділу  ІІІ "Рух грошових коштів (за прямим методом)"</t>
  </si>
  <si>
    <t>Розшифровка до розділу  IV. "Капітальні інвестиції"</t>
  </si>
  <si>
    <t>3.</t>
  </si>
  <si>
    <t>3.1</t>
  </si>
  <si>
    <t>4.</t>
  </si>
  <si>
    <t>4.1</t>
  </si>
  <si>
    <t>6.1</t>
  </si>
  <si>
    <t>Матеріальні витрати, усього, у т.ч.:</t>
  </si>
  <si>
    <t>Витрачання на погашення позик/кредитів/облігацій/векселів</t>
  </si>
  <si>
    <t>Надходження від відсотків за залишками коштів на депозитних рахунках</t>
  </si>
  <si>
    <t>план</t>
  </si>
  <si>
    <t>факт</t>
  </si>
  <si>
    <t>відхилення, +/-</t>
  </si>
  <si>
    <t>відхилення, +,-</t>
  </si>
  <si>
    <t>відхилення, %</t>
  </si>
  <si>
    <t>відхилення, 
%</t>
  </si>
  <si>
    <t>відхилення,
%</t>
  </si>
  <si>
    <t>Відхилення, +,-</t>
  </si>
  <si>
    <t>Відхилення, %</t>
  </si>
  <si>
    <t>_________________</t>
  </si>
  <si>
    <t>Розшифровка до розділу  IV. "Капітальні інвестиції" за джерелами надходження</t>
  </si>
  <si>
    <t>придбання (виготовлення) основних засобів,  усього, у тому числі:</t>
  </si>
  <si>
    <t>Усього доходів</t>
  </si>
  <si>
    <t>Усього видатків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</si>
  <si>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ОТГ</t>
  </si>
  <si>
    <t>Розшифровка №2 до розділу І "Формування фінансових результатів за джерелами доходів та використання коштів"</t>
  </si>
  <si>
    <t>Кошти державного бюджету від Національної служби здоров'я України</t>
  </si>
  <si>
    <t>Факт наростаючим підсумком з початку року</t>
  </si>
  <si>
    <t xml:space="preserve">Нараховані до сплати податки та збори до Державного бюджету України (податкові платежі) </t>
  </si>
  <si>
    <t>2021 рік</t>
  </si>
  <si>
    <t>Факт 2021 року</t>
  </si>
  <si>
    <t>тис. грн  (без ПДВ)</t>
  </si>
  <si>
    <t>1</t>
  </si>
  <si>
    <t>кошти державного бюджету від Національної служби здоров'я України</t>
  </si>
  <si>
    <t>2</t>
  </si>
  <si>
    <r>
      <t xml:space="preserve">кошти від власних надходжень </t>
    </r>
    <r>
      <rPr>
        <i/>
        <sz val="12"/>
        <rFont val="Times New Roman"/>
        <family val="1"/>
        <charset val="204"/>
      </rPr>
      <t>(стажування лікарів-інтернів та медичне обслуговування іноземних громадян)</t>
    </r>
  </si>
  <si>
    <t>3</t>
  </si>
  <si>
    <t>відшкодування по нещасним випадкам на виробництві і за скоєння злочину</t>
  </si>
  <si>
    <t>кошти медичної субвенції з державного бюджету</t>
  </si>
  <si>
    <t xml:space="preserve">кошти  бюджету Вінницької міської обєднаної територіальної громади (ВМОТГ)/бюджету Вінницької міської  територіальної громади (ВМТГ) </t>
  </si>
  <si>
    <t>4</t>
  </si>
  <si>
    <r>
      <t>кошти орендарів</t>
    </r>
    <r>
      <rPr>
        <i/>
        <sz val="12"/>
        <rFont val="Times New Roman"/>
        <family val="1"/>
        <charset val="204"/>
      </rPr>
      <t xml:space="preserve"> (відшкодування за енергоносії)</t>
    </r>
  </si>
  <si>
    <t>5</t>
  </si>
  <si>
    <t>кошти отримані від реалізації майна</t>
  </si>
  <si>
    <t>6</t>
  </si>
  <si>
    <t>7</t>
  </si>
  <si>
    <t>надходження від відсотків за залишками коштів на депозитних рахунках</t>
  </si>
  <si>
    <t xml:space="preserve">нарахування амортизації на безоплатно отримані активи </t>
  </si>
  <si>
    <t>оприбуткування активів від ліквідації</t>
  </si>
  <si>
    <r>
      <t xml:space="preserve">витрати, пов'язані з використанням автомобілів </t>
    </r>
    <r>
      <rPr>
        <i/>
        <sz val="12"/>
        <rFont val="Times New Roman"/>
        <family val="1"/>
        <charset val="204"/>
      </rPr>
      <t>(бензин, дизельне паливо)</t>
    </r>
  </si>
  <si>
    <t>предмети, матеріали, обладнання та інвентар (принтери, меблі, сервер)</t>
  </si>
  <si>
    <t xml:space="preserve">бланки медичні та бухгалтерські </t>
  </si>
  <si>
    <t>папір</t>
  </si>
  <si>
    <t>канцелярські товари</t>
  </si>
  <si>
    <t>миючі засоби</t>
  </si>
  <si>
    <t>будівельні матеріали</t>
  </si>
  <si>
    <t>господарські товари, енергозберігаючі лампочки</t>
  </si>
  <si>
    <t>набір хірургічний для операційних блоків № 2,5 компл.</t>
  </si>
  <si>
    <t>м'який інвентар</t>
  </si>
  <si>
    <t>медикаменти та перев'язувальні матеріали</t>
  </si>
  <si>
    <t xml:space="preserve">продукти харчування </t>
  </si>
  <si>
    <t xml:space="preserve">оплата природнього газу  </t>
  </si>
  <si>
    <t>оплата теплопостачання</t>
  </si>
  <si>
    <t xml:space="preserve">оплата водопостачання та водовідведення </t>
  </si>
  <si>
    <t>оплата електроенергії</t>
  </si>
  <si>
    <t>оплата інших енергоносіїв</t>
  </si>
  <si>
    <t>оренда майна</t>
  </si>
  <si>
    <r>
      <t xml:space="preserve">витрати, пов'язані з використанням автомобілів </t>
    </r>
    <r>
      <rPr>
        <i/>
        <sz val="12"/>
        <rFont val="Times New Roman"/>
        <family val="1"/>
        <charset val="204"/>
      </rPr>
      <t>(технічне обслуговування та ремонт)</t>
    </r>
  </si>
  <si>
    <t>страхування водіїв, автотранспорту, на випадок СНіДу, членів добровільних пожежних дружин, на випадок гепатиту</t>
  </si>
  <si>
    <t>обстеження ургентних хворих (КТ)</t>
  </si>
  <si>
    <t>оплата послуг (крім комунальних): ремонт обладнання, поточні рем.та ін.</t>
  </si>
  <si>
    <t>послуги архіву</t>
  </si>
  <si>
    <t>послуги охорони</t>
  </si>
  <si>
    <t>обслуговування медичного обладнання</t>
  </si>
  <si>
    <t>метрологічна повірка медичного обладнання</t>
  </si>
  <si>
    <t>обслуговування ліфту</t>
  </si>
  <si>
    <t>дератизація, дезинфекція</t>
  </si>
  <si>
    <t>сигналізація</t>
  </si>
  <si>
    <t>атестація робочих місць</t>
  </si>
  <si>
    <t>обстеження мед.працівників</t>
  </si>
  <si>
    <t>заходи по радіаційній безпеці</t>
  </si>
  <si>
    <t>оформлення дозволів</t>
  </si>
  <si>
    <t>обрізка дерев</t>
  </si>
  <si>
    <t>ТО диз.генератора, газового обладн., аварійного освітлення, перев.і випробування пожеж.гідрантів, ел.вимірювання</t>
  </si>
  <si>
    <t>вилучення дорогоцінних металів</t>
  </si>
  <si>
    <t>інформаційно-консультативні послуги</t>
  </si>
  <si>
    <t>оренда рентгенустановки</t>
  </si>
  <si>
    <t>утилізація ламп, мед.відходів</t>
  </si>
  <si>
    <t>оплата послуг про проектуванню, монтажу системи блискавкозахисту</t>
  </si>
  <si>
    <t>заходи підтримки громадського здоров'я</t>
  </si>
  <si>
    <t>гістологічне дослідження (патанатомія)</t>
  </si>
  <si>
    <t>витрати на відрядження (проїзний - поповнення безконтактної неперсоніфікованої смарт-карти на проїзд)</t>
  </si>
  <si>
    <t>навчання у сфері цивільного захисту та охорони праці</t>
  </si>
  <si>
    <t>роботи з оцінки техн.стану, виготовл.тех.паспорту на будівлю лікарні, виг.проект-кошт.док. мережі ел.постач.</t>
  </si>
  <si>
    <t>благоустрій території</t>
  </si>
  <si>
    <t>поточний ремонт нейрохірургічного відділення</t>
  </si>
  <si>
    <t>послуги з прибирання після будівництва</t>
  </si>
  <si>
    <t>встановл.ліцензійного ПЗ МІС "Д-р Елекс"</t>
  </si>
  <si>
    <t>предмети, матеріали, обладнання, інвентар, господарські товари (принтери, меблі, сервер)</t>
  </si>
  <si>
    <t>канцелярські товари, папір</t>
  </si>
  <si>
    <t>передплата періодичних видань</t>
  </si>
  <si>
    <t>оплата за отримання ліцензії</t>
  </si>
  <si>
    <t>витрати на зв'язок</t>
  </si>
  <si>
    <t>перезарядка картриджів</t>
  </si>
  <si>
    <t>ТО ПК, оргтехніки</t>
  </si>
  <si>
    <t>банківське обслуговування, обслуговування особового рахунку</t>
  </si>
  <si>
    <t>післядипломна перепідготовка кадрів</t>
  </si>
  <si>
    <t>відшкодування пільгових пенсій</t>
  </si>
  <si>
    <t>лікарняні листи перші 5 днів</t>
  </si>
  <si>
    <t>ремонт обладнання, поточні ремонти та ін.</t>
  </si>
  <si>
    <t>Директор КНП "ВМКЛ ШМД"</t>
  </si>
  <si>
    <t>1.1.1</t>
  </si>
  <si>
    <r>
      <t xml:space="preserve">витрати, пов'язані з використанням автомобілів </t>
    </r>
    <r>
      <rPr>
        <i/>
        <sz val="14"/>
        <rFont val="Times New Roman"/>
        <family val="1"/>
        <charset val="204"/>
      </rPr>
      <t>(бензин, дизельне паливо)</t>
    </r>
  </si>
  <si>
    <t>1.1.2</t>
  </si>
  <si>
    <t>1.1.3</t>
  </si>
  <si>
    <t>1.1.4</t>
  </si>
  <si>
    <t>1.2.1</t>
  </si>
  <si>
    <t>господарські товари, енергозберігаючі лампочки, картриджі, миючі засоби</t>
  </si>
  <si>
    <t>1.2.2</t>
  </si>
  <si>
    <t>1.2.3</t>
  </si>
  <si>
    <t>витрати, пов'язані з використанням автомобілів (ТО, ремонт)</t>
  </si>
  <si>
    <t>страхування водіїв, автотранспорту, на випадок СНіДу, членів ДПД</t>
  </si>
  <si>
    <t>охоронні послуги</t>
  </si>
  <si>
    <t>супровід програм, обслуговув.прогр.D-r Elekc</t>
  </si>
  <si>
    <t>витрати на відрядження</t>
  </si>
  <si>
    <t>1.3.2</t>
  </si>
  <si>
    <t>1.3.3</t>
  </si>
  <si>
    <t xml:space="preserve">Відрахування на соціальні заходи </t>
  </si>
  <si>
    <t>2.1.1</t>
  </si>
  <si>
    <t>2.1.2</t>
  </si>
  <si>
    <t>3.1.1</t>
  </si>
  <si>
    <t>навчання у сфері цивільного захисту, охорони праці</t>
  </si>
  <si>
    <t>Залишок матеріалів, придбаних у минулих періодах за рахунок коштів медичної субвенції з державного бюджету</t>
  </si>
  <si>
    <t>4.1.1</t>
  </si>
  <si>
    <t>предмети, матеріали, обладнання та інвентар</t>
  </si>
  <si>
    <t>Кошти орендарів (відшкодування за енергоносії)</t>
  </si>
  <si>
    <t>Кошти отримані від реалізації майна</t>
  </si>
  <si>
    <t>господарські товари</t>
  </si>
  <si>
    <t>бланки</t>
  </si>
  <si>
    <t>канцтовари</t>
  </si>
  <si>
    <t>Інші витрати:</t>
  </si>
  <si>
    <t>ремонт обладнання, поточні ремонти та ін.послуги</t>
  </si>
  <si>
    <t>Інші адміністративні витрати, усього, в т.ч.:</t>
  </si>
  <si>
    <t>післядипломна перепідготовка кадрів, навчання</t>
  </si>
  <si>
    <t>предмети, матеріали, обладнання та інвентар, господарські товари</t>
  </si>
  <si>
    <t>інші послуги</t>
  </si>
  <si>
    <t>Відшкодування по нещасним випадкам на виробництві і за скоєння злочину</t>
  </si>
  <si>
    <t>Нарахування амортизації на безоплатно отримані активи</t>
  </si>
  <si>
    <t>Амортизація основних засобів</t>
  </si>
  <si>
    <t>Амортизація інших необоротних активів</t>
  </si>
  <si>
    <t>7.1</t>
  </si>
  <si>
    <t>7.1.1</t>
  </si>
  <si>
    <t>8.1</t>
  </si>
  <si>
    <t>8.</t>
  </si>
  <si>
    <t>8.1.1</t>
  </si>
  <si>
    <t>9.</t>
  </si>
  <si>
    <t>9.1</t>
  </si>
  <si>
    <t>9.1.1</t>
  </si>
  <si>
    <t>9.2</t>
  </si>
  <si>
    <t>10.</t>
  </si>
  <si>
    <t>10.1</t>
  </si>
  <si>
    <t>11.</t>
  </si>
  <si>
    <t>12.</t>
  </si>
  <si>
    <t>12.1</t>
  </si>
  <si>
    <t xml:space="preserve">Кошти  бюджету Вінницької міської обєднаної територіальної громади (ВМОТГ) / бюджету Вінницької міської  територіальної громади (ВМТГ) </t>
  </si>
  <si>
    <t>Залишок матеріалів, придбаних у минулих періодах за рахунок коштів ВМОТГ</t>
  </si>
  <si>
    <t>кошти субвенції з державного бюджету</t>
  </si>
  <si>
    <t>кошти орендарів (відшкодування за енергоносії)</t>
  </si>
  <si>
    <t>кошти  бюджету Вінницької міської обєднаної територіальної громади (ВМОТГ) - ВМТГ</t>
  </si>
  <si>
    <t>кошти НСЗУ</t>
  </si>
  <si>
    <t>аспіратор хірургічний Evac 40</t>
  </si>
  <si>
    <t>коробки для стерилізації та зберігання стерильного інструментарію</t>
  </si>
  <si>
    <t>термодрукарська машина для упаковки SteriPack 85</t>
  </si>
  <si>
    <t>ультрозвукова система для очищення</t>
  </si>
  <si>
    <t>система для чотирьох операційних залів для відображення, запису, збереження та обміну відео, аудіо та медичних даних між операційнимизалами і зовнішніми приміщеннями з діагностичним медичним обладнанням, яка монтується у межах операційної зали і кімнати зв'язку, та інтегрується з інформаційно - аналітичною системою лікарні</t>
  </si>
  <si>
    <t>функціональне ліжко Eleganza 1</t>
  </si>
  <si>
    <t>багатофункціональна каталка EMERGO 6270</t>
  </si>
  <si>
    <t>каталка медична функціональна VELO BASIC</t>
  </si>
  <si>
    <t>універсальний стіл для оглядів і обстеження 4040X. Габарити 200см х 75/80/90см. Діапазон висоти 40 см- 95 см, електропривід.</t>
  </si>
  <si>
    <t>кушетка медична КМ-4 . Габаритні розміри (ДхШхВ): 1950х800х830 мм</t>
  </si>
  <si>
    <t>кушетка медична, оглядова КМ-1. Розміри (ДхШхВ):1950х650х650 мм</t>
  </si>
  <si>
    <t>каталка для перевезення тіл померлих Z 7000 з кришкою</t>
  </si>
  <si>
    <t>ММ4.200 Стіл-мийка ММ-2.2. Стіл-мийка потрійна.</t>
  </si>
  <si>
    <t>анестезіологічний простий візок серії 300 Insausti</t>
  </si>
  <si>
    <t xml:space="preserve">візок для зберігання зондів Insausti </t>
  </si>
  <si>
    <t>простий візок для невідкладної допомоги серії 100 Insausti</t>
  </si>
  <si>
    <t>стіл виробничий з вирізом С-1500х700х900-П з вирізом</t>
  </si>
  <si>
    <t>панель на стіну ПН-2800х700х1,5</t>
  </si>
  <si>
    <t>полиця навісна з розсувними дверима ПНД2-1400х300х400</t>
  </si>
  <si>
    <t>стіл виробничий С-1200х750х900-П</t>
  </si>
  <si>
    <t>стіл виробничий С-1900х600х900-П</t>
  </si>
  <si>
    <t>візок на 2 полички відкритий ВН2-900х600х900</t>
  </si>
  <si>
    <t>стіл виробничий С-800х500х900-П</t>
  </si>
  <si>
    <t>стелаж виробничий СжН-4-1500х300х1800</t>
  </si>
  <si>
    <t>стелаж виробничий СжН-4-1000х500х1800</t>
  </si>
  <si>
    <t>стіл виробничий з 3-ма ящиками С-1800х700х900-3Я</t>
  </si>
  <si>
    <t>стіл виробничий з LED підсвічуванням СКТН-1400х700х900-ПLED</t>
  </si>
  <si>
    <t>стелаж виробничий СжН-4-750х500х1800</t>
  </si>
  <si>
    <t>стіл пакувальний з надбудовою та LED підсвіткою СПН-1800х800х900/1930-LED</t>
  </si>
  <si>
    <t>стіл виробничий СР-800х500х900-П</t>
  </si>
  <si>
    <t>візок для контейнерів герметичний ВКН-2х3-700х680х1200</t>
  </si>
  <si>
    <t>мийка-тумба технічна МТН1-500х500х500-400х400х200</t>
  </si>
  <si>
    <t>шафа для прибирального інвентаря ШНІ-800х500х1800</t>
  </si>
  <si>
    <t>полиця навісна ПН2-5-1800х200х300</t>
  </si>
  <si>
    <t>лавка для перевдягання ЛН.304-1500х380х450</t>
  </si>
  <si>
    <t>шафа одягова 2-х секційна ШОНж-2-600х500х1800</t>
  </si>
  <si>
    <t>шафа одягова 1-но секційна ШОНж-1-300х500х1800</t>
  </si>
  <si>
    <t>мийка - тумба на 2 ємності МТНД2-2-1400х700х900</t>
  </si>
  <si>
    <t>бенч-система для сидіння Korner (сидіння та спинка перфорований метал з фарбуванням, столик з пластиковим покриттям, опори полірований алюміній, підлокітники полірований алюміній). 2330х700х880</t>
  </si>
  <si>
    <t>візок для контейнерів герметичний 900х650х1200</t>
  </si>
  <si>
    <t>устаткування зворотній осмос Ekosoft Robust 1000 в комплекті з монтажем</t>
  </si>
  <si>
    <t>професійний прасувальний стіл 1100х380 , Габаритні розміри:1550х580х1070 мм, Напруга: 5,5 кВт;   ( маса=0,007)</t>
  </si>
  <si>
    <t>бар'єрна прально-віджимна машина з навантаженням 24кг та обсягом барабана 240 літрів.  Габарити: 1455х1020х1145. Номін. потужність: 20. Напруга: 400В</t>
  </si>
  <si>
    <t xml:space="preserve">бар'єрна прально-віджимна машина з авантаженням 18кг та обсягом барабана 180 літрів. 
</t>
  </si>
  <si>
    <t>промислова прасувальна машина з продуктивністю 62 кг/год,  мікропроцесорне управління,  режим автоматичного охолодження катка до безпечної температури.  Габарити: 1110х2084х754</t>
  </si>
  <si>
    <t>дозатор для 6 насосів</t>
  </si>
  <si>
    <t>металл под  FXB 240</t>
  </si>
  <si>
    <t>металл под  FXB 180</t>
  </si>
  <si>
    <t>промислова сушильна машина з завантаженням 35кг та обсягом барабана 680 літрів.  Габарити: 1975х1490х965, номін. потужність: 37.  Напруга: 400В</t>
  </si>
  <si>
    <t>медична термошафа, шт.</t>
  </si>
  <si>
    <t>крісло медичне багатофункціональне пересувне, шт.</t>
  </si>
  <si>
    <t>крісло медичне багатофункціональне</t>
  </si>
  <si>
    <t>шафа для зберігання ендоскопів, шт.</t>
  </si>
  <si>
    <t>ендоскопічна система в комплекті</t>
  </si>
  <si>
    <t>підйомник пацієнта, шт.</t>
  </si>
  <si>
    <t>система обігріву пацієнта, комплект</t>
  </si>
  <si>
    <t>венозний сканер, шт.</t>
  </si>
  <si>
    <t>медичний ендоскопічний лазерний літотриптер, комплект</t>
  </si>
  <si>
    <t>бронхоскоп FB-15RBS, комплект</t>
  </si>
  <si>
    <t>сервер для забезпечення роботи КТ, шт.</t>
  </si>
  <si>
    <t>комплекс дiагностичний телеметричний "Тредекс" канал ЕЕГ радiотелеметричний,16 кан., шт.</t>
  </si>
  <si>
    <t>системні блоки (для МІС "Доктор Елекс"), шт.</t>
  </si>
  <si>
    <t>реконструкція мережі електропостачання</t>
  </si>
  <si>
    <t>капітальний ремонт частини приміщень в рамках проекту EMERGENCY-2020</t>
  </si>
  <si>
    <t xml:space="preserve">бар'єрна прально-віджимна машина з авантаженням 18кг та обсягом барабана 180 літрів. </t>
  </si>
  <si>
    <t>універсальний стіл для оглядів і обстеження 4040X. Габарити 200см х 75/80/90см. Діапазон висоти 40 см- 95 см, електропривід</t>
  </si>
  <si>
    <t xml:space="preserve">капітальний ремонт частини приміщень в КНП «Вінницька міська клінічна лікарня швидкої медичної допомоги» в рамках проекту EMERGENCY-2020 </t>
  </si>
  <si>
    <t xml:space="preserve">Реконструкція мережі електропостачання </t>
  </si>
  <si>
    <t>Інші джерела (кошти НСЗУ)</t>
  </si>
  <si>
    <t>Бюджетне фінансування (кошти ВМТГ)</t>
  </si>
  <si>
    <t>Олександр ФОМІН</t>
  </si>
  <si>
    <t>6.</t>
  </si>
  <si>
    <t>10.1.1</t>
  </si>
  <si>
    <t>1.3.1</t>
  </si>
  <si>
    <t>11.1</t>
  </si>
  <si>
    <t>11.1.1</t>
  </si>
  <si>
    <t>13.</t>
  </si>
  <si>
    <t>14.</t>
  </si>
  <si>
    <t>14.1</t>
  </si>
  <si>
    <t>6.1.1</t>
  </si>
  <si>
    <r>
      <t xml:space="preserve">Кошти від власних надходжень </t>
    </r>
    <r>
      <rPr>
        <b/>
        <i/>
        <sz val="16"/>
        <rFont val="Times New Roman"/>
        <family val="1"/>
        <charset val="204"/>
      </rPr>
      <t>(стажування лікарів-інтернів та медичне обслуговування іноземних громадян)</t>
    </r>
  </si>
  <si>
    <t>12.1.1</t>
  </si>
  <si>
    <t>13.1.1</t>
  </si>
  <si>
    <t>12.1.2</t>
  </si>
  <si>
    <t>13.1</t>
  </si>
  <si>
    <t>метрологічна повірка медичного обладнання, повірка лічильників</t>
  </si>
  <si>
    <t>заходи по радіаційній безпеці, проведення держекспертизи ядерної та радіац.безпеки</t>
  </si>
  <si>
    <t>інформаціно-консультативні послуги</t>
  </si>
  <si>
    <t>1.1.5</t>
  </si>
  <si>
    <t>програма "Стоп-грип"</t>
  </si>
  <si>
    <r>
      <t>Кошти державного бюджету (</t>
    </r>
    <r>
      <rPr>
        <b/>
        <i/>
        <sz val="16"/>
        <rFont val="Times New Roman"/>
        <family val="1"/>
        <charset val="204"/>
      </rPr>
      <t>відшкодування лікарям-інтернам за проходження інтернатури</t>
    </r>
    <r>
      <rPr>
        <b/>
        <sz val="16"/>
        <rFont val="Times New Roman"/>
        <family val="1"/>
        <charset val="204"/>
      </rPr>
      <t>)</t>
    </r>
  </si>
  <si>
    <t>Благодійні внески (натура)</t>
  </si>
  <si>
    <r>
      <t xml:space="preserve">кошти державного бюджету </t>
    </r>
    <r>
      <rPr>
        <i/>
        <sz val="12"/>
        <rFont val="Times New Roman"/>
        <family val="1"/>
        <charset val="204"/>
      </rPr>
      <t>(відшкодування лікарям-інтернам за проходження інтернатури)</t>
    </r>
    <r>
      <rPr>
        <sz val="12"/>
        <rFont val="Times New Roman"/>
        <family val="1"/>
        <charset val="204"/>
      </rPr>
      <t xml:space="preserve"> </t>
    </r>
  </si>
  <si>
    <r>
      <t>кошти державного бюджету (</t>
    </r>
    <r>
      <rPr>
        <i/>
        <sz val="13"/>
        <color theme="1"/>
        <rFont val="Times New Roman"/>
        <family val="1"/>
        <charset val="204"/>
      </rPr>
      <t>відшкодування лікарям-інтернам за проходження інтернатури</t>
    </r>
    <r>
      <rPr>
        <sz val="13"/>
        <color theme="1"/>
        <rFont val="Times New Roman"/>
        <family val="1"/>
        <charset val="204"/>
      </rPr>
      <t xml:space="preserve">) </t>
    </r>
  </si>
  <si>
    <r>
      <t xml:space="preserve">Чистий дохід від реалізації продукції (товарів, робіт, послуг) </t>
    </r>
    <r>
      <rPr>
        <sz val="14"/>
        <color theme="1"/>
        <rFont val="Times New Roman"/>
        <family val="1"/>
        <charset val="204"/>
      </rPr>
      <t>(розшифрувати)</t>
    </r>
  </si>
  <si>
    <r>
      <t>Інші фінансові доходи</t>
    </r>
    <r>
      <rPr>
        <sz val="14"/>
        <color theme="1"/>
        <rFont val="Times New Roman"/>
        <family val="1"/>
        <charset val="204"/>
      </rPr>
      <t xml:space="preserve"> (розшифрувати)</t>
    </r>
  </si>
  <si>
    <r>
      <rPr>
        <b/>
        <sz val="14"/>
        <color theme="1"/>
        <rFont val="Times New Roman"/>
        <family val="1"/>
        <charset val="204"/>
      </rPr>
      <t>Фінансові витрати</t>
    </r>
    <r>
      <rPr>
        <sz val="14"/>
        <color theme="1"/>
        <rFont val="Times New Roman"/>
        <family val="1"/>
        <charset val="204"/>
      </rPr>
      <t xml:space="preserve"> (розшифрувати)</t>
    </r>
  </si>
  <si>
    <r>
      <t>Інші доходи</t>
    </r>
    <r>
      <rPr>
        <sz val="14"/>
        <color theme="1"/>
        <rFont val="Times New Roman"/>
        <family val="1"/>
        <charset val="204"/>
      </rPr>
      <t xml:space="preserve"> (розшифрувати)</t>
    </r>
  </si>
  <si>
    <r>
      <t xml:space="preserve">Інші витрати </t>
    </r>
    <r>
      <rPr>
        <sz val="14"/>
        <color theme="1"/>
        <rFont val="Times New Roman"/>
        <family val="1"/>
        <charset val="204"/>
      </rPr>
      <t>(розшифрувати)</t>
    </r>
  </si>
  <si>
    <r>
      <t>інші податки, збори та платежі (</t>
    </r>
    <r>
      <rPr>
        <i/>
        <sz val="14"/>
        <color theme="1"/>
        <rFont val="Times New Roman"/>
        <family val="1"/>
        <charset val="204"/>
      </rPr>
      <t>профспілкові внески</t>
    </r>
    <r>
      <rPr>
        <sz val="14"/>
        <color theme="1"/>
        <rFont val="Times New Roman"/>
        <family val="1"/>
        <charset val="204"/>
      </rPr>
      <t>)</t>
    </r>
  </si>
  <si>
    <r>
      <t>Інші надходження (розшифрувати)</t>
    </r>
    <r>
      <rPr>
        <i/>
        <sz val="14"/>
        <color theme="1"/>
        <rFont val="Times New Roman"/>
        <family val="1"/>
        <charset val="204"/>
      </rPr>
      <t xml:space="preserve"> </t>
    </r>
  </si>
  <si>
    <r>
      <t>інші платежі (</t>
    </r>
    <r>
      <rPr>
        <i/>
        <sz val="14"/>
        <color theme="1"/>
        <rFont val="Times New Roman"/>
        <family val="1"/>
        <charset val="204"/>
      </rPr>
      <t>профспілкові внески</t>
    </r>
    <r>
      <rPr>
        <sz val="14"/>
        <color theme="1"/>
        <rFont val="Times New Roman"/>
        <family val="1"/>
        <charset val="204"/>
      </rPr>
      <t>)</t>
    </r>
  </si>
  <si>
    <r>
      <t>придбання (виготовлення) основних засобів (розшифрувати)</t>
    </r>
    <r>
      <rPr>
        <i/>
        <sz val="14"/>
        <color theme="1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</si>
  <si>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4"/>
        <color theme="1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</si>
  <si>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4"/>
        <color theme="1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4"/>
        <color theme="1"/>
        <rFont val="Times New Roman"/>
        <family val="1"/>
        <charset val="204"/>
      </rPr>
      <t>, у тому числі:</t>
    </r>
  </si>
  <si>
    <t>виконання, %</t>
  </si>
  <si>
    <t>Собівартість реалізованої продукції (товарів, робіт, послуг)</t>
  </si>
  <si>
    <t>План 2022 року</t>
  </si>
  <si>
    <t>Факт 2022 року</t>
  </si>
  <si>
    <t>1.2.4</t>
  </si>
  <si>
    <t>10.2</t>
  </si>
  <si>
    <t>2022 рік</t>
  </si>
  <si>
    <t>Звітний період 2022 рік</t>
  </si>
  <si>
    <t>паливно-мастильні матеріали</t>
  </si>
  <si>
    <t>портативний аналізатор газів крові та електролітів</t>
  </si>
  <si>
    <t>енцефалограф портативний</t>
  </si>
  <si>
    <t>оглядове/ гінекологічне ліжко, фіксована висота</t>
  </si>
  <si>
    <t>багатофунціон.візок з 2 шухлядами та нижн.полицею 120х61х100</t>
  </si>
  <si>
    <t>багатофунціон.візок з 3 шухлядами та відкритими відділеннями 120х61х100</t>
  </si>
  <si>
    <t xml:space="preserve">ЗВІТ 
 про виконання показників фінансового плану комунального некомерційного підприємства                                                                                                                                                                                                                                                                                                                                                   "Вінницька міська клінічна лікарня швидкої медичної допомоги"
за 2022 рік
        </t>
  </si>
  <si>
    <t>корегування проект.-коштор.документації по об'єкту "Капіт.ремонт приміщень лікарні"</t>
  </si>
  <si>
    <t>оплата послуг (крім комунальних): устан.відеодомофону, тепл.завіси, заміна приймача шлагбаума, транспорт.-експедитор.послуги; встановлення  програмного забезпечення для захисту від вірусів, енергомоніторинг, наглядов.аудит за сист.упр.якістю, встановл.диз.генератора</t>
  </si>
  <si>
    <t>ТО диз.генератора, газового обладн., аварійного освітлення, перев.і випробування пожеж.гідрантів, дозоформ. параметри, посл.визнач.в повітрі міді,свинцю і т.п., ел.вимірювання, ТО вогнегасн., встановл.відеокамер; випроб.сист.опалення</t>
  </si>
  <si>
    <t>комісія банку, послуги митного брокера</t>
  </si>
  <si>
    <t>відшкодування раніше списаних активів (ревізія)</t>
  </si>
  <si>
    <t>благодійні внески (в коштах)</t>
  </si>
  <si>
    <t>благодійні внески (в натурі)</t>
  </si>
  <si>
    <t>відсмоктувач медичний</t>
  </si>
  <si>
    <t>предмети, матеріали, обладнання та інвентар, в т.ч.: принтери, меблі, сервер, запчастини</t>
  </si>
  <si>
    <t>предмети, матеріали, обладнання, інвентар (носилки, кліщі)</t>
  </si>
  <si>
    <t>ремонт медичного та іншого обладнання</t>
  </si>
  <si>
    <t>медогляд, досл.ІФА</t>
  </si>
  <si>
    <t>виг.і встановл захисної перегородки (КТ)</t>
  </si>
  <si>
    <t>збір та утилізація мед.відходів</t>
  </si>
  <si>
    <t>за повідомлення про погодж.тарифу на проходження стажування лік.-інтернів ("Вінницька газета")</t>
  </si>
  <si>
    <t>адвокадські послуги, що стосуються статутної діяльності</t>
  </si>
  <si>
    <t>в дохід бюджету зарплата минулих періодів</t>
  </si>
  <si>
    <r>
      <t>Кошти державного бюджету від Національної служби здоров'я України (</t>
    </r>
    <r>
      <rPr>
        <b/>
        <i/>
        <sz val="16"/>
        <rFont val="Times New Roman"/>
        <family val="1"/>
        <charset val="204"/>
      </rPr>
      <t>забезпечення кадрового потенціалу системи охорони здоров'я шляхом організації надання медичної допомоги із залученням лікарів-інтернів)</t>
    </r>
  </si>
  <si>
    <t>5.</t>
  </si>
  <si>
    <t>Кошти від власних надходжень (стажування лікарів-інтернів та медичне обслуговування іноземних громадян) (залишки коштів минулих періодів)</t>
  </si>
  <si>
    <t>4.1.2</t>
  </si>
  <si>
    <t>Благодійні внески (натура)(залишки минулих періодів)</t>
  </si>
  <si>
    <t>7.</t>
  </si>
  <si>
    <r>
      <t xml:space="preserve">витрати, пов'язані з використанням автомобілів </t>
    </r>
    <r>
      <rPr>
        <i/>
        <sz val="14"/>
        <color theme="1"/>
        <rFont val="Times New Roman"/>
        <family val="1"/>
        <charset val="204"/>
      </rPr>
      <t>(бензин, дизельне паливо)</t>
    </r>
  </si>
  <si>
    <t>Відшкодування в бюджет (за скоєння злочину)</t>
  </si>
  <si>
    <t>газоаналізатор крові з можливістю визначення електролітів, глюкози та лактату, у вигляді Системи аналізу крові ЕРОС</t>
  </si>
  <si>
    <t>система рентгенівська радіографічна 7200А</t>
  </si>
  <si>
    <t>перфоратор шкіри ПК-107 (дерматом ручний)</t>
  </si>
  <si>
    <t>система отримання чистої води Cristal EX Pure для неорганічних лабораторних методів</t>
  </si>
  <si>
    <t>джерело безпереб.живлен.COVER MZ 100K; шафа акумуляторна 100 Аг-480В;байпасний щит для ДБЖ</t>
  </si>
  <si>
    <t>система отримання чистої води Cristal EX Double Flow для лабораторних неорганічних методів аналізу</t>
  </si>
  <si>
    <t>резервуар"Comfort" 60л для зберігання води з детектором рівня та гравітаційним краном відбору</t>
  </si>
  <si>
    <t>рентгенозахисна ширма пересувна, ренгензахист нижньої частини стола</t>
  </si>
  <si>
    <t>монітор мед.рідкокрис.MDNC-2123</t>
  </si>
  <si>
    <t>оглядове гінекологічне ліжко</t>
  </si>
  <si>
    <t>багатофункціональний візок з трьома шухлядами</t>
  </si>
  <si>
    <t>сервер HPE ProLiant VicroServer Gen 10 Plus</t>
  </si>
  <si>
    <t>апарати ШВЛ Savina 300</t>
  </si>
  <si>
    <t>монітор пацієнта Vista 120</t>
  </si>
  <si>
    <t>фасадна вивіска</t>
  </si>
  <si>
    <t>апарат ШВЛ CWH-3010 ICU</t>
  </si>
  <si>
    <t>апарат ШВЛ Ventilator S 1500</t>
  </si>
  <si>
    <t>інвазивна штучна вентиляція легень SV 300</t>
  </si>
  <si>
    <t>виготовлення та встановлення тильної сторони вивіски</t>
  </si>
  <si>
    <t>автомобіль Mercedes Benz</t>
  </si>
  <si>
    <t>модульний монітор пацієнта Q 5 (4 шт.)</t>
  </si>
  <si>
    <t>кардіоапарат</t>
  </si>
  <si>
    <t>трансформатор 1 фазний Transformator Noratel 2 LT 16/0-400/230-54</t>
  </si>
  <si>
    <t>хірург.лазерLaserscope GreenLight PV Surgical Laser</t>
  </si>
  <si>
    <t>ел.дерматом дисковий ДЕ-717 (2шт.)</t>
  </si>
  <si>
    <t>апарат УЗД</t>
  </si>
  <si>
    <t>система рентген.діагност. С-подібна Garion</t>
  </si>
  <si>
    <t>монітор пацієнта Efficia CM - 12</t>
  </si>
  <si>
    <t>апарат ШВЛ Neoumovent GraphNet TS</t>
  </si>
  <si>
    <t>апарат рентгенографічний пересувний Арман</t>
  </si>
  <si>
    <t>монітор мед.рідкокрис.MDNC-2221</t>
  </si>
  <si>
    <t>електроплита</t>
  </si>
  <si>
    <t>апарат рентгенографічний діагностичний пересувний Mobile x-ray Mobi Eye 700</t>
  </si>
  <si>
    <t>апарат УЗД з набором датчиків</t>
  </si>
  <si>
    <t>апарат наркозно-дихальний WATO EX-65 Pro</t>
  </si>
  <si>
    <t>ноутбук (3 шт.)</t>
  </si>
  <si>
    <t xml:space="preserve">система рентгенівська ангіографічна стаціонарна Aristone </t>
  </si>
  <si>
    <t>коагулятор</t>
  </si>
  <si>
    <t>автомобіль Volkswagen</t>
  </si>
  <si>
    <t>шлагбаум MOOV 160</t>
  </si>
  <si>
    <t>система ультразвукової діагностики з датчиками</t>
  </si>
  <si>
    <t>лабораторні дозатори</t>
  </si>
  <si>
    <t>добудова головного корпусу КНП "ВМКЛ ШМД" за адресою: м.Вінниця, вул. Київська, 68</t>
  </si>
  <si>
    <t>сист.рентгенівська діагностична мобільна МАС D</t>
  </si>
  <si>
    <r>
      <t>кошти від власних надходжень</t>
    </r>
    <r>
      <rPr>
        <i/>
        <sz val="13"/>
        <rFont val="Times New Roman"/>
        <family val="1"/>
        <charset val="204"/>
      </rPr>
      <t xml:space="preserve"> (стажування лікарів-інтернів та медичне обслуговування іноземних громадян)</t>
    </r>
  </si>
  <si>
    <r>
      <t>кошти державного бюджету від Національної служби здоров'я України (</t>
    </r>
    <r>
      <rPr>
        <i/>
        <sz val="12"/>
        <rFont val="Times New Roman"/>
        <family val="1"/>
        <charset val="204"/>
      </rPr>
      <t>забезпечення кадрового потенціалу системи охорони здоров'я шляхом організації надання медичної допомоги із залученням лікарів-інтернів</t>
    </r>
    <r>
      <rPr>
        <sz val="12"/>
        <rFont val="Times New Roman"/>
        <family val="1"/>
        <charset val="204"/>
      </rPr>
      <t>)</t>
    </r>
  </si>
  <si>
    <t>???     125204,1     добудова</t>
  </si>
  <si>
    <t>генератор змінного струму AKSA APD 200А</t>
  </si>
  <si>
    <t>прилад для вакуумної терапії ран TOPIVAC HAND T-NPWT HAND</t>
  </si>
  <si>
    <t>апарат ШВЛ SAVINA-300</t>
  </si>
  <si>
    <t>3.1.2</t>
  </si>
  <si>
    <t>4.1.3</t>
  </si>
  <si>
    <t>4.1.4</t>
  </si>
  <si>
    <t>4.1.5</t>
  </si>
  <si>
    <t>4.2</t>
  </si>
  <si>
    <t>4.2.1</t>
  </si>
  <si>
    <t>5.1</t>
  </si>
  <si>
    <t>5.1.1</t>
  </si>
  <si>
    <t>7.2</t>
  </si>
  <si>
    <t>7.2.1</t>
  </si>
  <si>
    <t>8.1.2</t>
  </si>
  <si>
    <t>8.1.3</t>
  </si>
  <si>
    <t>8.1.4</t>
  </si>
  <si>
    <t>9.2.1</t>
  </si>
  <si>
    <t>10.3</t>
  </si>
  <si>
    <t>10.3.1</t>
  </si>
  <si>
    <t>10.4</t>
  </si>
  <si>
    <t>10.4.1</t>
  </si>
  <si>
    <t>12.2</t>
  </si>
  <si>
    <t>12.2.1</t>
  </si>
  <si>
    <t>13.1.2</t>
  </si>
  <si>
    <t>15.</t>
  </si>
  <si>
    <t>15.1</t>
  </si>
  <si>
    <t>15.1.1</t>
  </si>
  <si>
    <t>16.</t>
  </si>
  <si>
    <t>16.1</t>
  </si>
  <si>
    <t>16.1.1</t>
  </si>
  <si>
    <t>16.2</t>
  </si>
  <si>
    <t>16.2.1</t>
  </si>
  <si>
    <t>благодійні внески (кошти)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</si>
</sst>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-* #,##0.00_₴_-;\-* #,##0.00_₴_-;_-* &quot;-&quot;??_₴_-;_-@_-"/>
    <numFmt numFmtId="165" formatCode="_-* #,##0.00\ _г_р_н_._-;\-* #,##0.00\ _г_р_н_._-;_-* &quot;-&quot;??\ _г_р_н_._-;_-@_-"/>
    <numFmt numFmtId="166" formatCode="#,##0&quot;р.&quot;;[Red]\-#,##0&quot;р.&quot;"/>
    <numFmt numFmtId="167" formatCode="#,##0.00&quot;р.&quot;;\-#,##0.00&quot;р.&quot;"/>
    <numFmt numFmtId="168" formatCode="_-* #,##0.00_р_._-;\-* #,##0.00_р_._-;_-* &quot;-&quot;??_р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.0_);_(* \(#,##0.0\);_(* &quot;-&quot;??_);_(@_)"/>
    <numFmt numFmtId="178" formatCode="_(* #,##0_);_(* \(#,##0\);_(* &quot;-&quot;??_);_(@_)"/>
    <numFmt numFmtId="179" formatCode="_(* #,##0.0_);_(* \(#,##0.0\);_(* &quot;-&quot;_);_(@_)"/>
    <numFmt numFmtId="180" formatCode="_-* #,##0.0\ _₴_-;\-* #,##0.0\ _₴_-;_-* &quot;-&quot;?\ _₴_-;_-@_-"/>
  </numFmts>
  <fonts count="105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i/>
      <sz val="13"/>
      <color theme="1"/>
      <name val="Times New Roman"/>
      <family val="1"/>
      <charset val="204"/>
    </font>
    <font>
      <i/>
      <sz val="13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i/>
      <sz val="16"/>
      <color theme="1"/>
      <name val="Times New Roman"/>
      <family val="1"/>
      <charset val="204"/>
    </font>
    <font>
      <sz val="16"/>
      <color theme="1"/>
      <name val="Arial Cyr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u/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i/>
      <sz val="14"/>
      <name val="Times New Roman"/>
      <family val="1"/>
      <charset val="204"/>
    </font>
    <font>
      <sz val="16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3"/>
      <color theme="0"/>
      <name val="Times New Roman"/>
      <family val="1"/>
      <charset val="204"/>
    </font>
    <font>
      <i/>
      <sz val="14"/>
      <color theme="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b/>
      <i/>
      <sz val="14"/>
      <color theme="0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i/>
      <sz val="16"/>
      <name val="Times New Roman"/>
      <family val="1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b/>
      <i/>
      <sz val="13"/>
      <name val="Times New Roman"/>
      <family val="1"/>
      <charset val="204"/>
    </font>
    <font>
      <b/>
      <u/>
      <sz val="13"/>
      <color theme="1"/>
      <name val="Times New Roman"/>
      <family val="1"/>
      <charset val="204"/>
    </font>
    <font>
      <b/>
      <sz val="18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55"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24" fillId="2" borderId="0" applyNumberFormat="0" applyBorder="0" applyAlignment="0" applyProtection="0"/>
    <xf numFmtId="0" fontId="1" fillId="2" borderId="0" applyNumberFormat="0" applyBorder="0" applyAlignment="0" applyProtection="0"/>
    <xf numFmtId="0" fontId="24" fillId="3" borderId="0" applyNumberFormat="0" applyBorder="0" applyAlignment="0" applyProtection="0"/>
    <xf numFmtId="0" fontId="1" fillId="3" borderId="0" applyNumberFormat="0" applyBorder="0" applyAlignment="0" applyProtection="0"/>
    <xf numFmtId="0" fontId="24" fillId="4" borderId="0" applyNumberFormat="0" applyBorder="0" applyAlignment="0" applyProtection="0"/>
    <xf numFmtId="0" fontId="1" fillId="4" borderId="0" applyNumberFormat="0" applyBorder="0" applyAlignment="0" applyProtection="0"/>
    <xf numFmtId="0" fontId="24" fillId="5" borderId="0" applyNumberFormat="0" applyBorder="0" applyAlignment="0" applyProtection="0"/>
    <xf numFmtId="0" fontId="1" fillId="5" borderId="0" applyNumberFormat="0" applyBorder="0" applyAlignment="0" applyProtection="0"/>
    <xf numFmtId="0" fontId="24" fillId="6" borderId="0" applyNumberFormat="0" applyBorder="0" applyAlignment="0" applyProtection="0"/>
    <xf numFmtId="0" fontId="1" fillId="6" borderId="0" applyNumberFormat="0" applyBorder="0" applyAlignment="0" applyProtection="0"/>
    <xf numFmtId="0" fontId="24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4" fillId="8" borderId="0" applyNumberFormat="0" applyBorder="0" applyAlignment="0" applyProtection="0"/>
    <xf numFmtId="0" fontId="1" fillId="8" borderId="0" applyNumberFormat="0" applyBorder="0" applyAlignment="0" applyProtection="0"/>
    <xf numFmtId="0" fontId="24" fillId="9" borderId="0" applyNumberFormat="0" applyBorder="0" applyAlignment="0" applyProtection="0"/>
    <xf numFmtId="0" fontId="1" fillId="9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5" borderId="0" applyNumberFormat="0" applyBorder="0" applyAlignment="0" applyProtection="0"/>
    <xf numFmtId="0" fontId="1" fillId="5" borderId="0" applyNumberFormat="0" applyBorder="0" applyAlignment="0" applyProtection="0"/>
    <xf numFmtId="0" fontId="24" fillId="8" borderId="0" applyNumberFormat="0" applyBorder="0" applyAlignment="0" applyProtection="0"/>
    <xf numFmtId="0" fontId="1" fillId="8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25" fillId="12" borderId="0" applyNumberFormat="0" applyBorder="0" applyAlignment="0" applyProtection="0"/>
    <xf numFmtId="0" fontId="7" fillId="12" borderId="0" applyNumberFormat="0" applyBorder="0" applyAlignment="0" applyProtection="0"/>
    <xf numFmtId="0" fontId="25" fillId="9" borderId="0" applyNumberFormat="0" applyBorder="0" applyAlignment="0" applyProtection="0"/>
    <xf numFmtId="0" fontId="7" fillId="9" borderId="0" applyNumberFormat="0" applyBorder="0" applyAlignment="0" applyProtection="0"/>
    <xf numFmtId="0" fontId="25" fillId="10" borderId="0" applyNumberFormat="0" applyBorder="0" applyAlignment="0" applyProtection="0"/>
    <xf numFmtId="0" fontId="7" fillId="10" borderId="0" applyNumberFormat="0" applyBorder="0" applyAlignment="0" applyProtection="0"/>
    <xf numFmtId="0" fontId="25" fillId="13" borderId="0" applyNumberFormat="0" applyBorder="0" applyAlignment="0" applyProtection="0"/>
    <xf numFmtId="0" fontId="7" fillId="13" borderId="0" applyNumberFormat="0" applyBorder="0" applyAlignment="0" applyProtection="0"/>
    <xf numFmtId="0" fontId="25" fillId="14" borderId="0" applyNumberFormat="0" applyBorder="0" applyAlignment="0" applyProtection="0"/>
    <xf numFmtId="0" fontId="7" fillId="14" borderId="0" applyNumberFormat="0" applyBorder="0" applyAlignment="0" applyProtection="0"/>
    <xf numFmtId="0" fontId="25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8" fillId="3" borderId="0" applyNumberFormat="0" applyBorder="0" applyAlignment="0" applyProtection="0"/>
    <xf numFmtId="0" fontId="10" fillId="20" borderId="1" applyNumberFormat="0" applyAlignment="0" applyProtection="0"/>
    <xf numFmtId="0" fontId="15" fillId="21" borderId="2" applyNumberFormat="0" applyAlignment="0" applyProtection="0"/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165" fontId="5" fillId="0" borderId="0" applyFont="0" applyFill="0" applyBorder="0" applyAlignment="0" applyProtection="0"/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0" fontId="19" fillId="0" borderId="0" applyNumberFormat="0" applyFill="0" applyBorder="0" applyAlignment="0" applyProtection="0"/>
    <xf numFmtId="171" fontId="27" fillId="0" borderId="0" applyAlignment="0">
      <alignment wrapText="1"/>
    </xf>
    <xf numFmtId="0" fontId="22" fillId="4" borderId="0" applyNumberFormat="0" applyBorder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3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8" fillId="7" borderId="1" applyNumberFormat="0" applyAlignment="0" applyProtection="0"/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29" fillId="22" borderId="7">
      <alignment horizontal="left" vertical="center"/>
      <protection locked="0"/>
    </xf>
    <xf numFmtId="49" fontId="29" fillId="22" borderId="7">
      <alignment horizontal="left" vertical="center"/>
    </xf>
    <xf numFmtId="4" fontId="29" fillId="22" borderId="7">
      <alignment horizontal="right" vertical="center"/>
      <protection locked="0"/>
    </xf>
    <xf numFmtId="4" fontId="29" fillId="22" borderId="7">
      <alignment horizontal="right" vertical="center"/>
    </xf>
    <xf numFmtId="4" fontId="30" fillId="22" borderId="7">
      <alignment horizontal="right" vertical="center"/>
      <protection locked="0"/>
    </xf>
    <xf numFmtId="49" fontId="31" fillId="22" borderId="3">
      <alignment horizontal="left" vertical="center"/>
      <protection locked="0"/>
    </xf>
    <xf numFmtId="49" fontId="31" fillId="22" borderId="3">
      <alignment horizontal="left" vertical="center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</xf>
    <xf numFmtId="4" fontId="31" fillId="22" borderId="3">
      <alignment horizontal="right" vertical="center"/>
      <protection locked="0"/>
    </xf>
    <xf numFmtId="4" fontId="31" fillId="22" borderId="3">
      <alignment horizontal="right" vertical="center"/>
    </xf>
    <xf numFmtId="4" fontId="33" fillId="22" borderId="3">
      <alignment horizontal="right" vertical="center"/>
      <protection locked="0"/>
    </xf>
    <xf numFmtId="49" fontId="26" fillId="22" borderId="3">
      <alignment horizontal="left" vertical="center"/>
      <protection locked="0"/>
    </xf>
    <xf numFmtId="49" fontId="26" fillId="22" borderId="3">
      <alignment horizontal="left" vertical="center"/>
      <protection locked="0"/>
    </xf>
    <xf numFmtId="49" fontId="26" fillId="22" borderId="3">
      <alignment horizontal="left" vertical="center"/>
    </xf>
    <xf numFmtId="49" fontId="26" fillId="22" borderId="3">
      <alignment horizontal="left" vertical="center"/>
    </xf>
    <xf numFmtId="49" fontId="30" fillId="22" borderId="3">
      <alignment horizontal="left" vertical="center"/>
      <protection locked="0"/>
    </xf>
    <xf numFmtId="49" fontId="30" fillId="22" borderId="3">
      <alignment horizontal="left" vertical="center"/>
    </xf>
    <xf numFmtId="4" fontId="26" fillId="22" borderId="3">
      <alignment horizontal="right" vertical="center"/>
      <protection locked="0"/>
    </xf>
    <xf numFmtId="4" fontId="26" fillId="22" borderId="3">
      <alignment horizontal="right" vertical="center"/>
      <protection locked="0"/>
    </xf>
    <xf numFmtId="4" fontId="26" fillId="22" borderId="3">
      <alignment horizontal="right" vertical="center"/>
    </xf>
    <xf numFmtId="4" fontId="26" fillId="22" borderId="3">
      <alignment horizontal="right" vertical="center"/>
    </xf>
    <xf numFmtId="4" fontId="30" fillId="22" borderId="3">
      <alignment horizontal="righ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</xf>
    <xf numFmtId="4" fontId="36" fillId="22" borderId="3">
      <alignment horizontal="right" vertical="center"/>
      <protection locked="0"/>
    </xf>
    <xf numFmtId="49" fontId="37" fillId="0" borderId="3">
      <alignment horizontal="left" vertical="center"/>
      <protection locked="0"/>
    </xf>
    <xf numFmtId="49" fontId="37" fillId="0" borderId="3">
      <alignment horizontal="left" vertical="center"/>
    </xf>
    <xf numFmtId="49" fontId="38" fillId="0" borderId="3">
      <alignment horizontal="left" vertical="center"/>
      <protection locked="0"/>
    </xf>
    <xf numFmtId="49" fontId="38" fillId="0" borderId="3">
      <alignment horizontal="left" vertical="center"/>
    </xf>
    <xf numFmtId="4" fontId="37" fillId="0" borderId="3">
      <alignment horizontal="right" vertical="center"/>
      <protection locked="0"/>
    </xf>
    <xf numFmtId="4" fontId="37" fillId="0" borderId="3">
      <alignment horizontal="right" vertical="center"/>
    </xf>
    <xf numFmtId="4" fontId="38" fillId="0" borderId="3">
      <alignment horizontal="right" vertical="center"/>
      <protection locked="0"/>
    </xf>
    <xf numFmtId="49" fontId="39" fillId="0" borderId="3">
      <alignment horizontal="left" vertical="center"/>
      <protection locked="0"/>
    </xf>
    <xf numFmtId="49" fontId="39" fillId="0" borderId="3">
      <alignment horizontal="left" vertical="center"/>
    </xf>
    <xf numFmtId="49" fontId="40" fillId="0" borderId="3">
      <alignment horizontal="left" vertical="center"/>
      <protection locked="0"/>
    </xf>
    <xf numFmtId="49" fontId="40" fillId="0" borderId="3">
      <alignment horizontal="left" vertical="center"/>
    </xf>
    <xf numFmtId="4" fontId="39" fillId="0" borderId="3">
      <alignment horizontal="right" vertical="center"/>
      <protection locked="0"/>
    </xf>
    <xf numFmtId="4" fontId="39" fillId="0" borderId="3">
      <alignment horizontal="right" vertical="center"/>
    </xf>
    <xf numFmtId="49" fontId="37" fillId="0" borderId="3">
      <alignment horizontal="left" vertical="center"/>
      <protection locked="0"/>
    </xf>
    <xf numFmtId="49" fontId="38" fillId="0" borderId="3">
      <alignment horizontal="left" vertical="center"/>
      <protection locked="0"/>
    </xf>
    <xf numFmtId="4" fontId="37" fillId="0" borderId="3">
      <alignment horizontal="right" vertical="center"/>
      <protection locked="0"/>
    </xf>
    <xf numFmtId="0" fontId="20" fillId="0" borderId="8" applyNumberFormat="0" applyFill="0" applyAlignment="0" applyProtection="0"/>
    <xf numFmtId="0" fontId="17" fillId="23" borderId="0" applyNumberFormat="0" applyBorder="0" applyAlignment="0" applyProtection="0"/>
    <xf numFmtId="0" fontId="5" fillId="0" borderId="0"/>
    <xf numFmtId="0" fontId="5" fillId="0" borderId="0"/>
    <xf numFmtId="0" fontId="5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41" fillId="26" borderId="3">
      <alignment horizontal="right" vertical="center"/>
      <protection locked="0"/>
    </xf>
    <xf numFmtId="4" fontId="41" fillId="27" borderId="3">
      <alignment horizontal="right" vertical="center"/>
      <protection locked="0"/>
    </xf>
    <xf numFmtId="4" fontId="41" fillId="28" borderId="3">
      <alignment horizontal="right" vertical="center"/>
      <protection locked="0"/>
    </xf>
    <xf numFmtId="0" fontId="9" fillId="20" borderId="10" applyNumberFormat="0" applyAlignment="0" applyProtection="0"/>
    <xf numFmtId="49" fontId="26" fillId="0" borderId="3">
      <alignment horizontal="left" vertical="center" wrapText="1"/>
      <protection locked="0"/>
    </xf>
    <xf numFmtId="49" fontId="26" fillId="0" borderId="3">
      <alignment horizontal="left" vertical="center" wrapText="1"/>
      <protection locked="0"/>
    </xf>
    <xf numFmtId="0" fontId="16" fillId="0" borderId="0" applyNumberFormat="0" applyFill="0" applyBorder="0" applyAlignment="0" applyProtection="0"/>
    <xf numFmtId="0" fontId="14" fillId="0" borderId="11" applyNumberFormat="0" applyFill="0" applyAlignment="0" applyProtection="0"/>
    <xf numFmtId="0" fontId="21" fillId="0" borderId="0" applyNumberFormat="0" applyFill="0" applyBorder="0" applyAlignment="0" applyProtection="0"/>
    <xf numFmtId="0" fontId="25" fillId="16" borderId="0" applyNumberFormat="0" applyBorder="0" applyAlignment="0" applyProtection="0"/>
    <xf numFmtId="0" fontId="7" fillId="16" borderId="0" applyNumberFormat="0" applyBorder="0" applyAlignment="0" applyProtection="0"/>
    <xf numFmtId="0" fontId="25" fillId="17" borderId="0" applyNumberFormat="0" applyBorder="0" applyAlignment="0" applyProtection="0"/>
    <xf numFmtId="0" fontId="7" fillId="17" borderId="0" applyNumberFormat="0" applyBorder="0" applyAlignment="0" applyProtection="0"/>
    <xf numFmtId="0" fontId="25" fillId="18" borderId="0" applyNumberFormat="0" applyBorder="0" applyAlignment="0" applyProtection="0"/>
    <xf numFmtId="0" fontId="7" fillId="18" borderId="0" applyNumberFormat="0" applyBorder="0" applyAlignment="0" applyProtection="0"/>
    <xf numFmtId="0" fontId="25" fillId="13" borderId="0" applyNumberFormat="0" applyBorder="0" applyAlignment="0" applyProtection="0"/>
    <xf numFmtId="0" fontId="7" fillId="13" borderId="0" applyNumberFormat="0" applyBorder="0" applyAlignment="0" applyProtection="0"/>
    <xf numFmtId="0" fontId="25" fillId="14" borderId="0" applyNumberFormat="0" applyBorder="0" applyAlignment="0" applyProtection="0"/>
    <xf numFmtId="0" fontId="7" fillId="14" borderId="0" applyNumberFormat="0" applyBorder="0" applyAlignment="0" applyProtection="0"/>
    <xf numFmtId="0" fontId="25" fillId="19" borderId="0" applyNumberFormat="0" applyBorder="0" applyAlignment="0" applyProtection="0"/>
    <xf numFmtId="0" fontId="7" fillId="19" borderId="0" applyNumberFormat="0" applyBorder="0" applyAlignment="0" applyProtection="0"/>
    <xf numFmtId="0" fontId="42" fillId="7" borderId="1" applyNumberFormat="0" applyAlignment="0" applyProtection="0"/>
    <xf numFmtId="0" fontId="8" fillId="7" borderId="1" applyNumberFormat="0" applyAlignment="0" applyProtection="0"/>
    <xf numFmtId="0" fontId="43" fillId="20" borderId="10" applyNumberFormat="0" applyAlignment="0" applyProtection="0"/>
    <xf numFmtId="0" fontId="9" fillId="20" borderId="10" applyNumberFormat="0" applyAlignment="0" applyProtection="0"/>
    <xf numFmtId="0" fontId="44" fillId="20" borderId="1" applyNumberFormat="0" applyAlignment="0" applyProtection="0"/>
    <xf numFmtId="0" fontId="10" fillId="20" borderId="1" applyNumberFormat="0" applyAlignment="0" applyProtection="0"/>
    <xf numFmtId="172" fontId="5" fillId="0" borderId="0" applyFont="0" applyFill="0" applyBorder="0" applyAlignment="0" applyProtection="0"/>
    <xf numFmtId="0" fontId="45" fillId="0" borderId="4" applyNumberFormat="0" applyFill="0" applyAlignment="0" applyProtection="0"/>
    <xf numFmtId="0" fontId="11" fillId="0" borderId="4" applyNumberFormat="0" applyFill="0" applyAlignment="0" applyProtection="0"/>
    <xf numFmtId="0" fontId="46" fillId="0" borderId="5" applyNumberFormat="0" applyFill="0" applyAlignment="0" applyProtection="0"/>
    <xf numFmtId="0" fontId="12" fillId="0" borderId="5" applyNumberFormat="0" applyFill="0" applyAlignment="0" applyProtection="0"/>
    <xf numFmtId="0" fontId="47" fillId="0" borderId="6" applyNumberFormat="0" applyFill="0" applyAlignment="0" applyProtection="0"/>
    <xf numFmtId="0" fontId="13" fillId="0" borderId="6" applyNumberFormat="0" applyFill="0" applyAlignment="0" applyProtection="0"/>
    <xf numFmtId="0" fontId="4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14" fillId="0" borderId="11" applyNumberFormat="0" applyFill="0" applyAlignment="0" applyProtection="0"/>
    <xf numFmtId="0" fontId="49" fillId="21" borderId="2" applyNumberFormat="0" applyAlignment="0" applyProtection="0"/>
    <xf numFmtId="0" fontId="15" fillId="21" borderId="2" applyNumberFormat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0" fillId="23" borderId="0" applyNumberFormat="0" applyBorder="0" applyAlignment="0" applyProtection="0"/>
    <xf numFmtId="0" fontId="17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5" fillId="0" borderId="0"/>
    <xf numFmtId="0" fontId="2" fillId="0" borderId="0"/>
    <xf numFmtId="0" fontId="5" fillId="0" borderId="0"/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1" fillId="3" borderId="0" applyNumberFormat="0" applyBorder="0" applyAlignment="0" applyProtection="0"/>
    <xf numFmtId="0" fontId="18" fillId="3" borderId="0" applyNumberFormat="0" applyBorder="0" applyAlignment="0" applyProtection="0"/>
    <xf numFmtId="0" fontId="5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3" fillId="25" borderId="9" applyNumberFormat="0" applyFont="0" applyAlignment="0" applyProtection="0"/>
    <xf numFmtId="0" fontId="5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4" fillId="0" borderId="8" applyNumberFormat="0" applyFill="0" applyAlignment="0" applyProtection="0"/>
    <xf numFmtId="0" fontId="20" fillId="0" borderId="8" applyNumberFormat="0" applyFill="0" applyAlignment="0" applyProtection="0"/>
    <xf numFmtId="0" fontId="2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73" fontId="57" fillId="0" borderId="0" applyFont="0" applyFill="0" applyBorder="0" applyAlignment="0" applyProtection="0"/>
    <xf numFmtId="174" fontId="5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8" fillId="4" borderId="0" applyNumberFormat="0" applyBorder="0" applyAlignment="0" applyProtection="0"/>
    <xf numFmtId="0" fontId="22" fillId="4" borderId="0" applyNumberFormat="0" applyBorder="0" applyAlignment="0" applyProtection="0"/>
    <xf numFmtId="176" fontId="59" fillId="22" borderId="12" applyFill="0" applyBorder="0">
      <alignment horizontal="center" vertical="center" wrapText="1"/>
      <protection locked="0"/>
    </xf>
    <xf numFmtId="171" fontId="60" fillId="0" borderId="0">
      <alignment wrapText="1"/>
    </xf>
    <xf numFmtId="171" fontId="27" fillId="0" borderId="0">
      <alignment wrapText="1"/>
    </xf>
    <xf numFmtId="0" fontId="2" fillId="0" borderId="0"/>
    <xf numFmtId="0" fontId="2" fillId="0" borderId="0"/>
  </cellStyleXfs>
  <cellXfs count="340">
    <xf numFmtId="0" fontId="0" fillId="0" borderId="0" xfId="0"/>
    <xf numFmtId="0" fontId="62" fillId="0" borderId="3" xfId="0" applyFont="1" applyFill="1" applyBorder="1" applyAlignment="1">
      <alignment horizontal="center" vertical="center"/>
    </xf>
    <xf numFmtId="0" fontId="62" fillId="0" borderId="0" xfId="0" applyFont="1" applyFill="1" applyAlignment="1">
      <alignment vertical="center"/>
    </xf>
    <xf numFmtId="0" fontId="65" fillId="0" borderId="0" xfId="0" applyFont="1" applyFill="1" applyBorder="1" applyAlignment="1">
      <alignment vertical="center"/>
    </xf>
    <xf numFmtId="0" fontId="63" fillId="0" borderId="0" xfId="0" applyFont="1" applyFill="1" applyBorder="1" applyAlignment="1">
      <alignment horizontal="center" vertical="center" wrapText="1"/>
    </xf>
    <xf numFmtId="0" fontId="65" fillId="0" borderId="0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vertical="center"/>
    </xf>
    <xf numFmtId="170" fontId="65" fillId="0" borderId="0" xfId="0" applyNumberFormat="1" applyFont="1" applyFill="1" applyBorder="1" applyAlignment="1">
      <alignment horizontal="center" vertical="center" wrapText="1"/>
    </xf>
    <xf numFmtId="170" fontId="65" fillId="0" borderId="0" xfId="0" applyNumberFormat="1" applyFont="1" applyFill="1" applyBorder="1" applyAlignment="1">
      <alignment horizontal="right" vertical="center" wrapText="1"/>
    </xf>
    <xf numFmtId="0" fontId="65" fillId="0" borderId="0" xfId="0" applyFont="1" applyFill="1" applyBorder="1" applyAlignment="1">
      <alignment horizontal="left" vertical="center" wrapText="1"/>
    </xf>
    <xf numFmtId="0" fontId="65" fillId="0" borderId="0" xfId="0" applyFont="1" applyFill="1" applyBorder="1" applyAlignment="1">
      <alignment vertical="center" wrapText="1"/>
    </xf>
    <xf numFmtId="0" fontId="66" fillId="0" borderId="0" xfId="0" applyFont="1" applyFill="1" applyBorder="1" applyAlignment="1">
      <alignment horizontal="left" vertical="center"/>
    </xf>
    <xf numFmtId="0" fontId="62" fillId="0" borderId="0" xfId="0" applyFont="1" applyFill="1" applyAlignment="1"/>
    <xf numFmtId="0" fontId="65" fillId="0" borderId="17" xfId="0" applyFont="1" applyFill="1" applyBorder="1" applyAlignment="1">
      <alignment horizontal="center" vertical="center" wrapText="1"/>
    </xf>
    <xf numFmtId="177" fontId="75" fillId="0" borderId="3" xfId="0" applyNumberFormat="1" applyFont="1" applyFill="1" applyBorder="1" applyAlignment="1">
      <alignment horizontal="right" vertical="center" wrapText="1"/>
    </xf>
    <xf numFmtId="0" fontId="75" fillId="0" borderId="3" xfId="0" applyFont="1" applyFill="1" applyBorder="1" applyAlignment="1">
      <alignment horizontal="left" vertical="center" wrapText="1"/>
    </xf>
    <xf numFmtId="177" fontId="75" fillId="0" borderId="3" xfId="0" applyNumberFormat="1" applyFont="1" applyFill="1" applyBorder="1" applyAlignment="1">
      <alignment horizontal="center" vertical="center" wrapText="1"/>
    </xf>
    <xf numFmtId="179" fontId="63" fillId="0" borderId="3" xfId="0" applyNumberFormat="1" applyFont="1" applyFill="1" applyBorder="1" applyAlignment="1">
      <alignment horizontal="center" vertical="center" wrapText="1"/>
    </xf>
    <xf numFmtId="0" fontId="75" fillId="0" borderId="3" xfId="0" applyFont="1" applyFill="1" applyBorder="1" applyAlignment="1">
      <alignment horizontal="center" wrapText="1"/>
    </xf>
    <xf numFmtId="179" fontId="75" fillId="0" borderId="3" xfId="0" applyNumberFormat="1" applyFont="1" applyFill="1" applyBorder="1" applyAlignment="1">
      <alignment horizontal="right" vertical="center" wrapText="1"/>
    </xf>
    <xf numFmtId="0" fontId="75" fillId="0" borderId="3" xfId="0" applyFont="1" applyFill="1" applyBorder="1" applyAlignment="1">
      <alignment horizontal="center" vertical="center" wrapText="1"/>
    </xf>
    <xf numFmtId="169" fontId="79" fillId="0" borderId="3" xfId="0" applyNumberFormat="1" applyFont="1" applyFill="1" applyBorder="1" applyAlignment="1">
      <alignment horizontal="right" vertical="center" wrapText="1"/>
    </xf>
    <xf numFmtId="177" fontId="75" fillId="0" borderId="3" xfId="0" applyNumberFormat="1" applyFont="1" applyFill="1" applyBorder="1" applyAlignment="1">
      <alignment horizontal="right" vertical="center" wrapText="1" shrinkToFit="1"/>
    </xf>
    <xf numFmtId="0" fontId="81" fillId="0" borderId="3" xfId="0" applyFont="1" applyFill="1" applyBorder="1" applyAlignment="1">
      <alignment horizontal="left" vertical="center" wrapText="1"/>
    </xf>
    <xf numFmtId="179" fontId="65" fillId="0" borderId="3" xfId="0" applyNumberFormat="1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left" vertical="center" wrapText="1"/>
    </xf>
    <xf numFmtId="177" fontId="81" fillId="0" borderId="3" xfId="0" applyNumberFormat="1" applyFont="1" applyFill="1" applyBorder="1" applyAlignment="1">
      <alignment horizontal="center" vertical="center" wrapText="1"/>
    </xf>
    <xf numFmtId="0" fontId="62" fillId="0" borderId="0" xfId="0" applyFont="1" applyFill="1" applyBorder="1" applyAlignment="1">
      <alignment horizontal="center" vertical="center"/>
    </xf>
    <xf numFmtId="0" fontId="62" fillId="0" borderId="0" xfId="0" applyFont="1" applyFill="1" applyAlignment="1">
      <alignment horizontal="center" vertical="center"/>
    </xf>
    <xf numFmtId="179" fontId="90" fillId="0" borderId="3" xfId="0" applyNumberFormat="1" applyFont="1" applyFill="1" applyBorder="1" applyAlignment="1">
      <alignment vertical="center"/>
    </xf>
    <xf numFmtId="179" fontId="66" fillId="0" borderId="3" xfId="0" applyNumberFormat="1" applyFont="1" applyFill="1" applyBorder="1" applyAlignment="1">
      <alignment horizontal="center" vertical="center" wrapText="1"/>
    </xf>
    <xf numFmtId="179" fontId="62" fillId="0" borderId="3" xfId="0" applyNumberFormat="1" applyFont="1" applyFill="1" applyBorder="1" applyAlignment="1">
      <alignment horizontal="center" vertical="center" wrapText="1"/>
    </xf>
    <xf numFmtId="0" fontId="63" fillId="0" borderId="0" xfId="0" applyFont="1" applyFill="1" applyAlignment="1">
      <alignment vertical="center"/>
    </xf>
    <xf numFmtId="0" fontId="65" fillId="0" borderId="0" xfId="0" applyFont="1" applyFill="1" applyAlignment="1">
      <alignment vertical="center"/>
    </xf>
    <xf numFmtId="0" fontId="62" fillId="0" borderId="13" xfId="0" applyFont="1" applyFill="1" applyBorder="1" applyAlignment="1">
      <alignment horizontal="center" vertical="center"/>
    </xf>
    <xf numFmtId="169" fontId="62" fillId="0" borderId="0" xfId="0" applyNumberFormat="1" applyFont="1" applyFill="1" applyBorder="1" applyAlignment="1">
      <alignment horizontal="center" vertical="center" wrapText="1"/>
    </xf>
    <xf numFmtId="169" fontId="66" fillId="0" borderId="0" xfId="0" applyNumberFormat="1" applyFont="1" applyFill="1" applyBorder="1" applyAlignment="1">
      <alignment horizontal="right" vertical="center"/>
    </xf>
    <xf numFmtId="0" fontId="91" fillId="0" borderId="0" xfId="0" applyFont="1" applyFill="1" applyAlignment="1">
      <alignment horizontal="center" vertical="center"/>
    </xf>
    <xf numFmtId="0" fontId="62" fillId="0" borderId="0" xfId="0" applyFont="1" applyFill="1" applyBorder="1" applyAlignment="1">
      <alignment vertical="center" wrapText="1" shrinkToFit="1"/>
    </xf>
    <xf numFmtId="0" fontId="62" fillId="0" borderId="0" xfId="0" applyFont="1" applyFill="1" applyAlignment="1">
      <alignment vertical="center" wrapText="1" shrinkToFit="1"/>
    </xf>
    <xf numFmtId="0" fontId="63" fillId="0" borderId="0" xfId="0" applyFont="1" applyFill="1" applyBorder="1" applyAlignment="1">
      <alignment vertical="center" wrapText="1"/>
    </xf>
    <xf numFmtId="0" fontId="63" fillId="0" borderId="3" xfId="0" applyFont="1" applyFill="1" applyBorder="1" applyAlignment="1">
      <alignment vertical="center" wrapText="1"/>
    </xf>
    <xf numFmtId="0" fontId="79" fillId="0" borderId="3" xfId="0" applyFont="1" applyFill="1" applyBorder="1" applyAlignment="1">
      <alignment horizontal="center" vertical="center" wrapText="1"/>
    </xf>
    <xf numFmtId="0" fontId="79" fillId="0" borderId="0" xfId="0" applyFont="1" applyFill="1" applyBorder="1" applyAlignment="1">
      <alignment vertical="center" wrapText="1"/>
    </xf>
    <xf numFmtId="0" fontId="79" fillId="0" borderId="0" xfId="0" applyFont="1" applyFill="1" applyBorder="1" applyAlignment="1">
      <alignment horizontal="center" vertical="center" wrapText="1"/>
    </xf>
    <xf numFmtId="0" fontId="67" fillId="0" borderId="0" xfId="0" applyFont="1" applyFill="1" applyBorder="1" applyAlignment="1">
      <alignment horizontal="center" wrapText="1"/>
    </xf>
    <xf numFmtId="0" fontId="65" fillId="0" borderId="0" xfId="0" quotePrefix="1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left" vertical="center"/>
    </xf>
    <xf numFmtId="0" fontId="62" fillId="0" borderId="13" xfId="0" applyFont="1" applyFill="1" applyBorder="1" applyAlignment="1">
      <alignment vertical="center"/>
    </xf>
    <xf numFmtId="0" fontId="65" fillId="0" borderId="13" xfId="0" applyFont="1" applyFill="1" applyBorder="1" applyAlignment="1">
      <alignment vertical="center"/>
    </xf>
    <xf numFmtId="0" fontId="62" fillId="0" borderId="0" xfId="0" applyFont="1" applyFill="1" applyAlignment="1">
      <alignment horizontal="right" vertical="center"/>
    </xf>
    <xf numFmtId="0" fontId="66" fillId="0" borderId="3" xfId="0" applyFont="1" applyFill="1" applyBorder="1" applyAlignment="1">
      <alignment horizontal="center" vertical="center" wrapText="1"/>
    </xf>
    <xf numFmtId="0" fontId="65" fillId="0" borderId="15" xfId="0" applyFont="1" applyFill="1" applyBorder="1" applyAlignment="1">
      <alignment horizontal="center" vertical="center" wrapText="1"/>
    </xf>
    <xf numFmtId="179" fontId="62" fillId="0" borderId="3" xfId="0" applyNumberFormat="1" applyFont="1" applyFill="1" applyBorder="1" applyAlignment="1">
      <alignment horizontal="center" vertical="center"/>
    </xf>
    <xf numFmtId="179" fontId="66" fillId="0" borderId="3" xfId="0" applyNumberFormat="1" applyFont="1" applyFill="1" applyBorder="1" applyAlignment="1">
      <alignment horizontal="center" vertical="center"/>
    </xf>
    <xf numFmtId="0" fontId="65" fillId="0" borderId="15" xfId="0" applyFont="1" applyFill="1" applyBorder="1" applyAlignment="1">
      <alignment horizontal="left" vertical="center" wrapText="1"/>
    </xf>
    <xf numFmtId="0" fontId="62" fillId="0" borderId="0" xfId="0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right" vertical="center"/>
    </xf>
    <xf numFmtId="0" fontId="63" fillId="0" borderId="0" xfId="0" applyFont="1" applyFill="1" applyBorder="1" applyAlignment="1">
      <alignment horizontal="right" vertical="center"/>
    </xf>
    <xf numFmtId="179" fontId="66" fillId="0" borderId="0" xfId="0" applyNumberFormat="1" applyFont="1" applyFill="1" applyBorder="1" applyAlignment="1">
      <alignment horizontal="center" vertical="center" wrapText="1"/>
    </xf>
    <xf numFmtId="0" fontId="62" fillId="0" borderId="0" xfId="0" applyFont="1" applyFill="1" applyBorder="1" applyAlignment="1">
      <alignment horizontal="center"/>
    </xf>
    <xf numFmtId="0" fontId="62" fillId="0" borderId="0" xfId="0" applyFont="1" applyFill="1" applyBorder="1" applyAlignment="1"/>
    <xf numFmtId="0" fontId="91" fillId="0" borderId="0" xfId="0" applyFont="1" applyFill="1" applyBorder="1" applyAlignment="1">
      <alignment horizontal="center" vertical="center"/>
    </xf>
    <xf numFmtId="0" fontId="79" fillId="0" borderId="0" xfId="0" applyFont="1" applyFill="1" applyBorder="1" applyAlignment="1">
      <alignment horizontal="center" vertical="center"/>
    </xf>
    <xf numFmtId="0" fontId="65" fillId="0" borderId="0" xfId="0" applyFont="1" applyFill="1" applyAlignment="1">
      <alignment vertical="center" wrapText="1" shrinkToFit="1"/>
    </xf>
    <xf numFmtId="179" fontId="92" fillId="0" borderId="3" xfId="0" applyNumberFormat="1" applyFont="1" applyFill="1" applyBorder="1" applyAlignment="1">
      <alignment horizontal="center" vertical="center" wrapText="1"/>
    </xf>
    <xf numFmtId="0" fontId="65" fillId="0" borderId="0" xfId="0" applyFont="1" applyFill="1" applyAlignment="1">
      <alignment horizontal="left" vertical="center"/>
    </xf>
    <xf numFmtId="0" fontId="63" fillId="0" borderId="0" xfId="0" applyFont="1" applyFill="1" applyBorder="1" applyAlignment="1" applyProtection="1">
      <alignment horizontal="left" vertical="center"/>
      <protection locked="0"/>
    </xf>
    <xf numFmtId="170" fontId="63" fillId="0" borderId="0" xfId="0" applyNumberFormat="1" applyFont="1" applyFill="1" applyBorder="1" applyAlignment="1">
      <alignment horizontal="center" vertical="center" wrapText="1"/>
    </xf>
    <xf numFmtId="170" fontId="63" fillId="0" borderId="0" xfId="0" applyNumberFormat="1" applyFont="1" applyFill="1" applyBorder="1" applyAlignment="1">
      <alignment horizontal="right" vertical="center" wrapText="1"/>
    </xf>
    <xf numFmtId="170" fontId="64" fillId="0" borderId="0" xfId="0" applyNumberFormat="1" applyFont="1" applyFill="1" applyBorder="1" applyAlignment="1">
      <alignment vertical="center"/>
    </xf>
    <xf numFmtId="0" fontId="64" fillId="0" borderId="0" xfId="0" applyFont="1" applyFill="1" applyAlignment="1">
      <alignment horizontal="right" vertical="center"/>
    </xf>
    <xf numFmtId="0" fontId="65" fillId="0" borderId="0" xfId="0" applyFont="1" applyFill="1" applyBorder="1" applyAlignment="1">
      <alignment horizontal="right" vertical="center"/>
    </xf>
    <xf numFmtId="179" fontId="98" fillId="0" borderId="3" xfId="0" applyNumberFormat="1" applyFont="1" applyFill="1" applyBorder="1" applyAlignment="1">
      <alignment horizontal="center" vertical="center" wrapText="1"/>
    </xf>
    <xf numFmtId="179" fontId="97" fillId="0" borderId="3" xfId="0" applyNumberFormat="1" applyFont="1" applyFill="1" applyBorder="1" applyAlignment="1">
      <alignment horizontal="center" vertical="center" wrapText="1"/>
    </xf>
    <xf numFmtId="0" fontId="81" fillId="0" borderId="3" xfId="354" applyFont="1" applyFill="1" applyBorder="1" applyAlignment="1">
      <alignment horizontal="left" vertical="center" wrapText="1"/>
    </xf>
    <xf numFmtId="0" fontId="87" fillId="0" borderId="3" xfId="0" applyFont="1" applyFill="1" applyBorder="1" applyAlignment="1">
      <alignment horizontal="left" vertical="center" wrapText="1"/>
    </xf>
    <xf numFmtId="170" fontId="65" fillId="0" borderId="3" xfId="0" applyNumberFormat="1" applyFont="1" applyFill="1" applyBorder="1" applyAlignment="1">
      <alignment horizontal="right" vertical="center" wrapText="1"/>
    </xf>
    <xf numFmtId="179" fontId="81" fillId="0" borderId="3" xfId="0" applyNumberFormat="1" applyFont="1" applyFill="1" applyBorder="1" applyAlignment="1">
      <alignment horizontal="right" vertical="center" wrapText="1"/>
    </xf>
    <xf numFmtId="179" fontId="65" fillId="0" borderId="3" xfId="0" applyNumberFormat="1" applyFont="1" applyFill="1" applyBorder="1" applyAlignment="1">
      <alignment horizontal="center" vertical="center"/>
    </xf>
    <xf numFmtId="0" fontId="99" fillId="0" borderId="3" xfId="0" applyFont="1" applyFill="1" applyBorder="1" applyAlignment="1">
      <alignment horizontal="left" vertical="center" wrapText="1"/>
    </xf>
    <xf numFmtId="0" fontId="88" fillId="0" borderId="3" xfId="0" applyFont="1" applyFill="1" applyBorder="1" applyAlignment="1">
      <alignment horizontal="left" vertical="center" wrapText="1"/>
    </xf>
    <xf numFmtId="0" fontId="89" fillId="0" borderId="3" xfId="0" applyFont="1" applyFill="1" applyBorder="1" applyAlignment="1">
      <alignment horizontal="center" vertical="center" wrapText="1"/>
    </xf>
    <xf numFmtId="0" fontId="80" fillId="0" borderId="3" xfId="0" applyFont="1" applyFill="1" applyBorder="1" applyAlignment="1">
      <alignment horizontal="left" vertical="center" wrapText="1"/>
    </xf>
    <xf numFmtId="0" fontId="80" fillId="0" borderId="3" xfId="0" applyFont="1" applyFill="1" applyBorder="1" applyAlignment="1">
      <alignment horizontal="center" vertical="center" wrapText="1"/>
    </xf>
    <xf numFmtId="0" fontId="81" fillId="0" borderId="3" xfId="0" applyFont="1" applyFill="1" applyBorder="1" applyAlignment="1">
      <alignment horizontal="center" vertical="center" wrapText="1"/>
    </xf>
    <xf numFmtId="170" fontId="81" fillId="0" borderId="3" xfId="0" applyNumberFormat="1" applyFont="1" applyFill="1" applyBorder="1" applyAlignment="1">
      <alignment horizontal="right" vertical="center" wrapText="1"/>
    </xf>
    <xf numFmtId="0" fontId="63" fillId="0" borderId="3" xfId="0" applyFont="1" applyBorder="1" applyAlignment="1">
      <alignment horizontal="center" vertical="center" wrapText="1"/>
    </xf>
    <xf numFmtId="170" fontId="80" fillId="0" borderId="3" xfId="0" applyNumberFormat="1" applyFont="1" applyFill="1" applyBorder="1" applyAlignment="1">
      <alignment horizontal="right" vertical="center" wrapText="1"/>
    </xf>
    <xf numFmtId="0" fontId="65" fillId="0" borderId="17" xfId="0" applyFont="1" applyFill="1" applyBorder="1" applyAlignment="1">
      <alignment horizontal="center" vertical="center"/>
    </xf>
    <xf numFmtId="0" fontId="63" fillId="0" borderId="3" xfId="0" applyFont="1" applyFill="1" applyBorder="1" applyAlignment="1">
      <alignment horizontal="center" vertical="center" wrapText="1"/>
    </xf>
    <xf numFmtId="49" fontId="63" fillId="0" borderId="3" xfId="0" applyNumberFormat="1" applyFont="1" applyFill="1" applyBorder="1" applyAlignment="1">
      <alignment horizontal="center" vertical="center"/>
    </xf>
    <xf numFmtId="0" fontId="63" fillId="0" borderId="3" xfId="0" applyFont="1" applyFill="1" applyBorder="1" applyAlignment="1">
      <alignment horizontal="center" vertical="center"/>
    </xf>
    <xf numFmtId="49" fontId="63" fillId="29" borderId="3" xfId="0" applyNumberFormat="1" applyFont="1" applyFill="1" applyBorder="1" applyAlignment="1">
      <alignment horizontal="center" vertical="center"/>
    </xf>
    <xf numFmtId="170" fontId="65" fillId="0" borderId="0" xfId="0" applyNumberFormat="1" applyFont="1" applyFill="1" applyBorder="1" applyAlignment="1">
      <alignment horizontal="left" vertical="center" wrapText="1"/>
    </xf>
    <xf numFmtId="0" fontId="65" fillId="0" borderId="0" xfId="0" applyFont="1" applyFill="1" applyBorder="1" applyAlignment="1">
      <alignment horizontal="left" vertical="center"/>
    </xf>
    <xf numFmtId="0" fontId="79" fillId="0" borderId="3" xfId="0" applyFont="1" applyFill="1" applyBorder="1" applyAlignment="1">
      <alignment vertical="center" wrapText="1"/>
    </xf>
    <xf numFmtId="0" fontId="68" fillId="0" borderId="0" xfId="0" applyFont="1" applyFill="1" applyBorder="1" applyAlignment="1">
      <alignment horizontal="center" vertical="center" wrapText="1"/>
    </xf>
    <xf numFmtId="0" fontId="100" fillId="0" borderId="3" xfId="0" applyFont="1" applyFill="1" applyBorder="1" applyAlignment="1">
      <alignment horizontal="left" vertical="center" wrapText="1"/>
    </xf>
    <xf numFmtId="0" fontId="69" fillId="0" borderId="0" xfId="0" applyFont="1" applyFill="1" applyBorder="1" applyAlignment="1">
      <alignment horizontal="left" vertical="center" wrapText="1"/>
    </xf>
    <xf numFmtId="0" fontId="69" fillId="0" borderId="0" xfId="0" applyFont="1" applyFill="1" applyBorder="1" applyAlignment="1">
      <alignment vertical="center" wrapText="1"/>
    </xf>
    <xf numFmtId="0" fontId="69" fillId="0" borderId="0" xfId="0" applyFont="1" applyFill="1" applyBorder="1" applyAlignment="1">
      <alignment vertical="center"/>
    </xf>
    <xf numFmtId="0" fontId="89" fillId="29" borderId="3" xfId="0" quotePrefix="1" applyFont="1" applyFill="1" applyBorder="1" applyAlignment="1">
      <alignment horizontal="center" vertical="center"/>
    </xf>
    <xf numFmtId="179" fontId="69" fillId="0" borderId="3" xfId="0" applyNumberFormat="1" applyFont="1" applyFill="1" applyBorder="1" applyAlignment="1">
      <alignment horizontal="center" vertical="center" wrapText="1"/>
    </xf>
    <xf numFmtId="179" fontId="68" fillId="0" borderId="3" xfId="0" applyNumberFormat="1" applyFont="1" applyFill="1" applyBorder="1" applyAlignment="1">
      <alignment horizontal="center" vertical="center" wrapText="1"/>
    </xf>
    <xf numFmtId="179" fontId="70" fillId="0" borderId="3" xfId="0" applyNumberFormat="1" applyFont="1" applyFill="1" applyBorder="1" applyAlignment="1">
      <alignment horizontal="center" vertical="center" wrapText="1"/>
    </xf>
    <xf numFmtId="179" fontId="71" fillId="0" borderId="3" xfId="0" applyNumberFormat="1" applyFont="1" applyFill="1" applyBorder="1" applyAlignment="1">
      <alignment horizontal="center" vertical="center" wrapText="1"/>
    </xf>
    <xf numFmtId="177" fontId="100" fillId="0" borderId="3" xfId="0" applyNumberFormat="1" applyFont="1" applyFill="1" applyBorder="1" applyAlignment="1">
      <alignment horizontal="right" vertical="center" wrapText="1"/>
    </xf>
    <xf numFmtId="170" fontId="100" fillId="0" borderId="3" xfId="0" applyNumberFormat="1" applyFont="1" applyFill="1" applyBorder="1" applyAlignment="1">
      <alignment horizontal="right" vertical="center" wrapText="1"/>
    </xf>
    <xf numFmtId="179" fontId="100" fillId="0" borderId="3" xfId="0" applyNumberFormat="1" applyFont="1" applyFill="1" applyBorder="1" applyAlignment="1">
      <alignment horizontal="right" vertical="center" wrapText="1"/>
    </xf>
    <xf numFmtId="170" fontId="69" fillId="0" borderId="3" xfId="0" applyNumberFormat="1" applyFont="1" applyFill="1" applyBorder="1" applyAlignment="1">
      <alignment horizontal="right" vertical="center"/>
    </xf>
    <xf numFmtId="179" fontId="69" fillId="0" borderId="3" xfId="0" applyNumberFormat="1" applyFont="1" applyFill="1" applyBorder="1" applyAlignment="1">
      <alignment horizontal="right" vertical="center"/>
    </xf>
    <xf numFmtId="177" fontId="102" fillId="0" borderId="3" xfId="0" applyNumberFormat="1" applyFont="1" applyFill="1" applyBorder="1" applyAlignment="1">
      <alignment horizontal="right" vertical="center" wrapText="1"/>
    </xf>
    <xf numFmtId="179" fontId="65" fillId="0" borderId="0" xfId="0" applyNumberFormat="1" applyFont="1" applyFill="1" applyBorder="1" applyAlignment="1">
      <alignment horizontal="center" vertical="center" wrapText="1"/>
    </xf>
    <xf numFmtId="170" fontId="81" fillId="0" borderId="0" xfId="0" applyNumberFormat="1" applyFont="1" applyFill="1" applyBorder="1" applyAlignment="1">
      <alignment horizontal="right" vertical="center" wrapText="1"/>
    </xf>
    <xf numFmtId="180" fontId="65" fillId="0" borderId="0" xfId="0" applyNumberFormat="1" applyFont="1" applyFill="1" applyBorder="1" applyAlignment="1">
      <alignment vertical="center" wrapText="1"/>
    </xf>
    <xf numFmtId="180" fontId="65" fillId="0" borderId="0" xfId="0" applyNumberFormat="1" applyFont="1" applyFill="1" applyBorder="1" applyAlignment="1">
      <alignment vertical="center"/>
    </xf>
    <xf numFmtId="170" fontId="85" fillId="0" borderId="3" xfId="0" applyNumberFormat="1" applyFont="1" applyFill="1" applyBorder="1" applyAlignment="1">
      <alignment horizontal="right" vertical="center" wrapText="1"/>
    </xf>
    <xf numFmtId="179" fontId="62" fillId="0" borderId="3" xfId="0" applyNumberFormat="1" applyFont="1" applyFill="1" applyBorder="1" applyAlignment="1">
      <alignment horizontal="right" vertical="center"/>
    </xf>
    <xf numFmtId="179" fontId="65" fillId="0" borderId="0" xfId="0" applyNumberFormat="1" applyFont="1" applyFill="1" applyBorder="1" applyAlignment="1">
      <alignment vertical="center"/>
    </xf>
    <xf numFmtId="177" fontId="85" fillId="0" borderId="3" xfId="0" applyNumberFormat="1" applyFont="1" applyFill="1" applyBorder="1" applyAlignment="1">
      <alignment horizontal="right" vertical="center" wrapText="1"/>
    </xf>
    <xf numFmtId="179" fontId="85" fillId="0" borderId="3" xfId="0" applyNumberFormat="1" applyFont="1" applyFill="1" applyBorder="1" applyAlignment="1">
      <alignment horizontal="right" vertical="center" wrapText="1"/>
    </xf>
    <xf numFmtId="170" fontId="62" fillId="0" borderId="3" xfId="0" applyNumberFormat="1" applyFont="1" applyFill="1" applyBorder="1" applyAlignment="1">
      <alignment horizontal="right" vertical="center"/>
    </xf>
    <xf numFmtId="0" fontId="65" fillId="0" borderId="0" xfId="0" applyFont="1" applyFill="1" applyBorder="1" applyAlignment="1">
      <alignment horizontal="center" vertical="center"/>
    </xf>
    <xf numFmtId="0" fontId="65" fillId="0" borderId="0" xfId="0" applyFont="1" applyFill="1" applyAlignment="1">
      <alignment horizontal="center" vertical="center"/>
    </xf>
    <xf numFmtId="0" fontId="65" fillId="0" borderId="3" xfId="0" applyFont="1" applyFill="1" applyBorder="1" applyAlignment="1">
      <alignment horizontal="center" vertical="center"/>
    </xf>
    <xf numFmtId="0" fontId="65" fillId="0" borderId="3" xfId="0" applyFont="1" applyFill="1" applyBorder="1" applyAlignment="1">
      <alignment horizontal="center" vertical="center" wrapText="1"/>
    </xf>
    <xf numFmtId="0" fontId="63" fillId="0" borderId="15" xfId="0" applyFont="1" applyFill="1" applyBorder="1" applyAlignment="1">
      <alignment horizontal="left" vertical="center" wrapText="1"/>
    </xf>
    <xf numFmtId="0" fontId="63" fillId="0" borderId="15" xfId="0" applyFont="1" applyFill="1" applyBorder="1" applyAlignment="1">
      <alignment horizontal="center" vertical="center" wrapText="1"/>
    </xf>
    <xf numFmtId="0" fontId="62" fillId="0" borderId="3" xfId="0" applyFont="1" applyFill="1" applyBorder="1" applyAlignment="1">
      <alignment horizontal="center" vertical="center" wrapText="1"/>
    </xf>
    <xf numFmtId="0" fontId="79" fillId="0" borderId="0" xfId="0" applyFont="1" applyFill="1" applyAlignment="1">
      <alignment horizontal="center" vertical="center"/>
    </xf>
    <xf numFmtId="0" fontId="65" fillId="0" borderId="3" xfId="0" applyFont="1" applyFill="1" applyBorder="1" applyAlignment="1">
      <alignment horizontal="center" vertical="center" wrapText="1" shrinkToFit="1"/>
    </xf>
    <xf numFmtId="0" fontId="63" fillId="0" borderId="3" xfId="182" applyFont="1" applyFill="1" applyBorder="1" applyAlignment="1">
      <alignment vertical="center" wrapText="1"/>
      <protection locked="0"/>
    </xf>
    <xf numFmtId="179" fontId="63" fillId="0" borderId="3" xfId="0" applyNumberFormat="1" applyFont="1" applyFill="1" applyBorder="1" applyAlignment="1">
      <alignment horizontal="right" vertical="center" wrapText="1"/>
    </xf>
    <xf numFmtId="179" fontId="65" fillId="0" borderId="3" xfId="0" applyNumberFormat="1" applyFont="1" applyFill="1" applyBorder="1" applyAlignment="1">
      <alignment horizontal="right" vertical="center" wrapText="1"/>
    </xf>
    <xf numFmtId="179" fontId="92" fillId="0" borderId="3" xfId="0" applyNumberFormat="1" applyFont="1" applyFill="1" applyBorder="1" applyAlignment="1">
      <alignment horizontal="right" vertical="center" wrapText="1"/>
    </xf>
    <xf numFmtId="0" fontId="65" fillId="0" borderId="3" xfId="182" applyFont="1" applyFill="1" applyBorder="1" applyAlignment="1">
      <alignment vertical="center" wrapText="1"/>
      <protection locked="0"/>
    </xf>
    <xf numFmtId="0" fontId="63" fillId="0" borderId="3" xfId="0" applyFont="1" applyFill="1" applyBorder="1" applyAlignment="1">
      <alignment horizontal="left" vertical="center" wrapText="1"/>
    </xf>
    <xf numFmtId="170" fontId="65" fillId="0" borderId="3" xfId="0" applyNumberFormat="1" applyFont="1" applyFill="1" applyBorder="1" applyAlignment="1">
      <alignment horizontal="center" vertical="center" wrapText="1"/>
    </xf>
    <xf numFmtId="0" fontId="63" fillId="0" borderId="3" xfId="245" applyFont="1" applyFill="1" applyBorder="1" applyAlignment="1">
      <alignment horizontal="left" vertical="center" wrapText="1"/>
    </xf>
    <xf numFmtId="0" fontId="65" fillId="0" borderId="3" xfId="245" applyFont="1" applyFill="1" applyBorder="1" applyAlignment="1">
      <alignment horizontal="left" vertical="center" wrapText="1"/>
    </xf>
    <xf numFmtId="0" fontId="63" fillId="0" borderId="3" xfId="0" applyFont="1" applyFill="1" applyBorder="1" applyAlignment="1" applyProtection="1">
      <alignment horizontal="left" vertical="center" wrapText="1"/>
      <protection locked="0"/>
    </xf>
    <xf numFmtId="0" fontId="63" fillId="0" borderId="3" xfId="0" applyFont="1" applyFill="1" applyBorder="1" applyAlignment="1" applyProtection="1">
      <alignment horizontal="center" vertical="center" wrapText="1"/>
      <protection locked="0"/>
    </xf>
    <xf numFmtId="177" fontId="63" fillId="0" borderId="3" xfId="0" applyNumberFormat="1" applyFont="1" applyFill="1" applyBorder="1" applyAlignment="1">
      <alignment horizontal="center" vertical="center" wrapText="1"/>
    </xf>
    <xf numFmtId="177" fontId="63" fillId="0" borderId="3" xfId="0" applyNumberFormat="1" applyFont="1" applyFill="1" applyBorder="1" applyAlignment="1">
      <alignment horizontal="right" vertical="center" wrapText="1"/>
    </xf>
    <xf numFmtId="177" fontId="65" fillId="0" borderId="3" xfId="0" applyNumberFormat="1" applyFont="1" applyFill="1" applyBorder="1" applyAlignment="1">
      <alignment horizontal="right" vertical="center" wrapText="1"/>
    </xf>
    <xf numFmtId="0" fontId="64" fillId="0" borderId="3" xfId="0" applyFont="1" applyFill="1" applyBorder="1" applyAlignment="1">
      <alignment horizontal="left" vertical="center" wrapText="1"/>
    </xf>
    <xf numFmtId="0" fontId="64" fillId="0" borderId="3" xfId="0" applyFont="1" applyFill="1" applyBorder="1" applyAlignment="1">
      <alignment horizontal="center" vertical="center"/>
    </xf>
    <xf numFmtId="177" fontId="64" fillId="0" borderId="3" xfId="0" applyNumberFormat="1" applyFont="1" applyFill="1" applyBorder="1" applyAlignment="1">
      <alignment horizontal="center" vertical="center" wrapText="1"/>
    </xf>
    <xf numFmtId="177" fontId="64" fillId="0" borderId="3" xfId="0" applyNumberFormat="1" applyFont="1" applyFill="1" applyBorder="1" applyAlignment="1">
      <alignment horizontal="right" vertical="center" wrapText="1"/>
    </xf>
    <xf numFmtId="177" fontId="65" fillId="0" borderId="3" xfId="0" applyNumberFormat="1" applyFont="1" applyFill="1" applyBorder="1" applyAlignment="1">
      <alignment horizontal="center" vertical="center" wrapText="1"/>
    </xf>
    <xf numFmtId="0" fontId="65" fillId="0" borderId="3" xfId="0" applyFont="1" applyFill="1" applyBorder="1" applyAlignment="1" applyProtection="1">
      <alignment horizontal="left" vertical="center" wrapText="1"/>
      <protection locked="0"/>
    </xf>
    <xf numFmtId="0" fontId="64" fillId="0" borderId="3" xfId="0" applyFont="1" applyFill="1" applyBorder="1" applyAlignment="1">
      <alignment horizontal="center" vertical="center" wrapText="1"/>
    </xf>
    <xf numFmtId="177" fontId="104" fillId="0" borderId="3" xfId="0" applyNumberFormat="1" applyFont="1" applyFill="1" applyBorder="1" applyAlignment="1">
      <alignment horizontal="left" vertical="center" wrapText="1"/>
    </xf>
    <xf numFmtId="177" fontId="92" fillId="0" borderId="3" xfId="0" applyNumberFormat="1" applyFont="1" applyFill="1" applyBorder="1" applyAlignment="1">
      <alignment horizontal="right" vertical="center" wrapText="1"/>
    </xf>
    <xf numFmtId="179" fontId="95" fillId="0" borderId="3" xfId="0" applyNumberFormat="1" applyFont="1" applyFill="1" applyBorder="1" applyAlignment="1">
      <alignment horizontal="right" vertical="center" wrapText="1"/>
    </xf>
    <xf numFmtId="178" fontId="63" fillId="0" borderId="3" xfId="0" applyNumberFormat="1" applyFont="1" applyFill="1" applyBorder="1" applyAlignment="1">
      <alignment horizontal="center" vertical="center" wrapText="1"/>
    </xf>
    <xf numFmtId="178" fontId="65" fillId="0" borderId="3" xfId="0" applyNumberFormat="1" applyFont="1" applyFill="1" applyBorder="1" applyAlignment="1">
      <alignment horizontal="center" vertical="center" wrapText="1"/>
    </xf>
    <xf numFmtId="178" fontId="81" fillId="0" borderId="3" xfId="0" applyNumberFormat="1" applyFont="1" applyFill="1" applyBorder="1" applyAlignment="1">
      <alignment horizontal="center" vertical="center" wrapText="1"/>
    </xf>
    <xf numFmtId="178" fontId="81" fillId="0" borderId="3" xfId="0" applyNumberFormat="1" applyFont="1" applyFill="1" applyBorder="1" applyAlignment="1">
      <alignment horizontal="right" vertical="center" wrapText="1"/>
    </xf>
    <xf numFmtId="3" fontId="63" fillId="0" borderId="3" xfId="0" applyNumberFormat="1" applyFont="1" applyFill="1" applyBorder="1" applyAlignment="1">
      <alignment horizontal="center" vertical="center" wrapText="1"/>
    </xf>
    <xf numFmtId="170" fontId="63" fillId="0" borderId="3" xfId="0" applyNumberFormat="1" applyFont="1" applyFill="1" applyBorder="1" applyAlignment="1">
      <alignment horizontal="center" vertical="center" wrapText="1"/>
    </xf>
    <xf numFmtId="170" fontId="63" fillId="0" borderId="3" xfId="0" applyNumberFormat="1" applyFont="1" applyFill="1" applyBorder="1" applyAlignment="1">
      <alignment horizontal="right" vertical="center" wrapText="1"/>
    </xf>
    <xf numFmtId="0" fontId="79" fillId="0" borderId="17" xfId="0" applyFont="1" applyFill="1" applyBorder="1" applyAlignment="1">
      <alignment horizontal="center" vertical="center" wrapText="1"/>
    </xf>
    <xf numFmtId="180" fontId="63" fillId="0" borderId="3" xfId="0" applyNumberFormat="1" applyFont="1" applyFill="1" applyBorder="1" applyAlignment="1">
      <alignment horizontal="center" vertical="center" wrapText="1"/>
    </xf>
    <xf numFmtId="0" fontId="90" fillId="0" borderId="3" xfId="0" applyFont="1" applyFill="1" applyBorder="1" applyAlignment="1">
      <alignment horizontal="center" vertical="center" wrapText="1"/>
    </xf>
    <xf numFmtId="49" fontId="75" fillId="0" borderId="3" xfId="0" applyNumberFormat="1" applyFont="1" applyFill="1" applyBorder="1" applyAlignment="1">
      <alignment horizontal="center" vertical="center" wrapText="1"/>
    </xf>
    <xf numFmtId="49" fontId="75" fillId="0" borderId="15" xfId="0" applyNumberFormat="1" applyFont="1" applyFill="1" applyBorder="1" applyAlignment="1">
      <alignment horizontal="center" vertical="center" wrapText="1"/>
    </xf>
    <xf numFmtId="0" fontId="75" fillId="0" borderId="3" xfId="0" applyFont="1" applyFill="1" applyBorder="1" applyAlignment="1">
      <alignment vertical="center" wrapText="1"/>
    </xf>
    <xf numFmtId="0" fontId="75" fillId="0" borderId="3" xfId="0" applyFont="1" applyFill="1" applyBorder="1" applyAlignment="1">
      <alignment horizontal="left" wrapText="1"/>
    </xf>
    <xf numFmtId="0" fontId="77" fillId="0" borderId="3" xfId="0" applyFont="1" applyFill="1" applyBorder="1" applyAlignment="1">
      <alignment horizontal="center" vertical="center" wrapText="1"/>
    </xf>
    <xf numFmtId="0" fontId="75" fillId="0" borderId="3" xfId="0" applyFont="1" applyFill="1" applyBorder="1" applyAlignment="1">
      <alignment horizontal="right" vertical="center" wrapText="1"/>
    </xf>
    <xf numFmtId="0" fontId="79" fillId="0" borderId="15" xfId="0" applyFont="1" applyFill="1" applyBorder="1" applyAlignment="1">
      <alignment horizontal="left" vertical="center" wrapText="1"/>
    </xf>
    <xf numFmtId="0" fontId="75" fillId="0" borderId="15" xfId="0" applyFont="1" applyFill="1" applyBorder="1" applyAlignment="1">
      <alignment horizontal="left" vertical="center" wrapText="1"/>
    </xf>
    <xf numFmtId="0" fontId="78" fillId="0" borderId="3" xfId="0" applyFont="1" applyFill="1" applyBorder="1" applyAlignment="1">
      <alignment horizontal="left" vertical="center" wrapText="1"/>
    </xf>
    <xf numFmtId="4" fontId="79" fillId="0" borderId="3" xfId="0" applyNumberFormat="1" applyFont="1" applyFill="1" applyBorder="1" applyAlignment="1">
      <alignment wrapText="1"/>
    </xf>
    <xf numFmtId="0" fontId="79" fillId="0" borderId="3" xfId="0" applyFont="1" applyFill="1" applyBorder="1" applyAlignment="1">
      <alignment horizontal="left" vertical="center" wrapText="1"/>
    </xf>
    <xf numFmtId="0" fontId="90" fillId="0" borderId="3" xfId="0" quotePrefix="1" applyFont="1" applyFill="1" applyBorder="1" applyAlignment="1">
      <alignment horizontal="center" vertical="center" wrapText="1"/>
    </xf>
    <xf numFmtId="0" fontId="75" fillId="0" borderId="18" xfId="0" applyFont="1" applyFill="1" applyBorder="1" applyAlignment="1">
      <alignment horizontal="center" wrapText="1"/>
    </xf>
    <xf numFmtId="170" fontId="79" fillId="0" borderId="3" xfId="0" applyNumberFormat="1" applyFont="1" applyFill="1" applyBorder="1" applyAlignment="1">
      <alignment horizontal="center" vertical="center" wrapText="1"/>
    </xf>
    <xf numFmtId="170" fontId="79" fillId="0" borderId="3" xfId="0" applyNumberFormat="1" applyFont="1" applyFill="1" applyBorder="1" applyAlignment="1">
      <alignment horizontal="right" vertical="center" wrapText="1"/>
    </xf>
    <xf numFmtId="0" fontId="81" fillId="0" borderId="0" xfId="0" applyFont="1" applyFill="1" applyBorder="1" applyAlignment="1">
      <alignment horizontal="center" vertical="center" wrapText="1"/>
    </xf>
    <xf numFmtId="0" fontId="75" fillId="0" borderId="0" xfId="0" applyFont="1" applyFill="1" applyBorder="1" applyAlignment="1">
      <alignment vertical="center" wrapText="1"/>
    </xf>
    <xf numFmtId="0" fontId="79" fillId="0" borderId="3" xfId="0" applyFont="1" applyFill="1" applyBorder="1" applyAlignment="1">
      <alignment horizontal="center" vertical="center"/>
    </xf>
    <xf numFmtId="0" fontId="79" fillId="0" borderId="0" xfId="0" applyFont="1" applyFill="1" applyBorder="1" applyAlignment="1">
      <alignment vertical="center"/>
    </xf>
    <xf numFmtId="169" fontId="63" fillId="0" borderId="3" xfId="0" applyNumberFormat="1" applyFont="1" applyFill="1" applyBorder="1" applyAlignment="1">
      <alignment horizontal="center" vertical="center" wrapText="1"/>
    </xf>
    <xf numFmtId="179" fontId="63" fillId="0" borderId="3" xfId="0" applyNumberFormat="1" applyFont="1" applyFill="1" applyBorder="1" applyAlignment="1">
      <alignment horizontal="center" vertical="center"/>
    </xf>
    <xf numFmtId="169" fontId="65" fillId="0" borderId="0" xfId="0" applyNumberFormat="1" applyFont="1" applyFill="1" applyBorder="1" applyAlignment="1">
      <alignment vertical="center"/>
    </xf>
    <xf numFmtId="0" fontId="64" fillId="0" borderId="3" xfId="0" applyFont="1" applyFill="1" applyBorder="1" applyAlignment="1">
      <alignment horizontal="left" vertical="center"/>
    </xf>
    <xf numFmtId="180" fontId="66" fillId="0" borderId="0" xfId="0" applyNumberFormat="1" applyFont="1" applyFill="1" applyBorder="1" applyAlignment="1">
      <alignment vertical="center"/>
    </xf>
    <xf numFmtId="0" fontId="89" fillId="0" borderId="3" xfId="0" applyFont="1" applyFill="1" applyBorder="1" applyAlignment="1">
      <alignment horizontal="left" vertical="center" wrapText="1"/>
    </xf>
    <xf numFmtId="179" fontId="89" fillId="0" borderId="3" xfId="0" applyNumberFormat="1" applyFont="1" applyFill="1" applyBorder="1" applyAlignment="1">
      <alignment horizontal="right" vertical="center" wrapText="1"/>
    </xf>
    <xf numFmtId="179" fontId="86" fillId="0" borderId="3" xfId="0" applyNumberFormat="1" applyFont="1" applyFill="1" applyBorder="1" applyAlignment="1">
      <alignment horizontal="center" vertical="center"/>
    </xf>
    <xf numFmtId="179" fontId="63" fillId="0" borderId="0" xfId="0" applyNumberFormat="1" applyFont="1" applyFill="1" applyBorder="1" applyAlignment="1">
      <alignment vertical="center"/>
    </xf>
    <xf numFmtId="0" fontId="81" fillId="0" borderId="3" xfId="0" applyFont="1" applyFill="1" applyBorder="1" applyAlignment="1">
      <alignment vertical="center" wrapText="1"/>
    </xf>
    <xf numFmtId="179" fontId="92" fillId="0" borderId="3" xfId="0" applyNumberFormat="1" applyFont="1" applyFill="1" applyBorder="1" applyAlignment="1">
      <alignment horizontal="center" vertical="center"/>
    </xf>
    <xf numFmtId="179" fontId="64" fillId="0" borderId="3" xfId="0" applyNumberFormat="1" applyFont="1" applyFill="1" applyBorder="1" applyAlignment="1">
      <alignment horizontal="center" vertical="center"/>
    </xf>
    <xf numFmtId="179" fontId="94" fillId="0" borderId="3" xfId="0" applyNumberFormat="1" applyFont="1" applyFill="1" applyBorder="1" applyAlignment="1">
      <alignment horizontal="center" vertical="center"/>
    </xf>
    <xf numFmtId="180" fontId="63" fillId="0" borderId="0" xfId="0" applyNumberFormat="1" applyFont="1" applyFill="1" applyBorder="1" applyAlignment="1">
      <alignment vertical="center"/>
    </xf>
    <xf numFmtId="179" fontId="81" fillId="0" borderId="3" xfId="0" applyNumberFormat="1" applyFont="1" applyFill="1" applyBorder="1" applyAlignment="1">
      <alignment horizontal="right" vertical="center" wrapText="1" shrinkToFit="1"/>
    </xf>
    <xf numFmtId="0" fontId="89" fillId="0" borderId="3" xfId="0" applyFont="1" applyFill="1" applyBorder="1" applyAlignment="1">
      <alignment vertical="center" wrapText="1"/>
    </xf>
    <xf numFmtId="0" fontId="63" fillId="0" borderId="3" xfId="0" applyFont="1" applyFill="1" applyBorder="1" applyAlignment="1">
      <alignment horizontal="left" vertical="center"/>
    </xf>
    <xf numFmtId="179" fontId="86" fillId="0" borderId="3" xfId="0" applyNumberFormat="1" applyFont="1" applyFill="1" applyBorder="1" applyAlignment="1">
      <alignment horizontal="right" vertical="center" wrapText="1"/>
    </xf>
    <xf numFmtId="0" fontId="65" fillId="0" borderId="3" xfId="0" applyFont="1" applyFill="1" applyBorder="1" applyAlignment="1">
      <alignment vertical="center" wrapText="1"/>
    </xf>
    <xf numFmtId="0" fontId="83" fillId="0" borderId="3" xfId="0" applyFont="1" applyFill="1" applyBorder="1" applyAlignment="1">
      <alignment vertical="center" wrapText="1"/>
    </xf>
    <xf numFmtId="179" fontId="80" fillId="0" borderId="3" xfId="0" applyNumberFormat="1" applyFont="1" applyFill="1" applyBorder="1" applyAlignment="1">
      <alignment horizontal="right" vertical="center" wrapText="1"/>
    </xf>
    <xf numFmtId="0" fontId="83" fillId="0" borderId="3" xfId="0" applyFont="1" applyFill="1" applyBorder="1" applyAlignment="1">
      <alignment horizontal="left" vertical="center" wrapText="1"/>
    </xf>
    <xf numFmtId="0" fontId="64" fillId="0" borderId="16" xfId="0" applyFont="1" applyFill="1" applyBorder="1" applyAlignment="1">
      <alignment horizontal="left" vertical="center"/>
    </xf>
    <xf numFmtId="177" fontId="64" fillId="0" borderId="3" xfId="0" applyNumberFormat="1" applyFont="1" applyFill="1" applyBorder="1" applyAlignment="1">
      <alignment vertical="center" wrapText="1"/>
    </xf>
    <xf numFmtId="179" fontId="95" fillId="0" borderId="3" xfId="0" applyNumberFormat="1" applyFont="1" applyFill="1" applyBorder="1" applyAlignment="1">
      <alignment horizontal="center" vertical="center"/>
    </xf>
    <xf numFmtId="170" fontId="89" fillId="0" borderId="3" xfId="0" applyNumberFormat="1" applyFont="1" applyFill="1" applyBorder="1" applyAlignment="1">
      <alignment horizontal="right" vertical="center" wrapText="1"/>
    </xf>
    <xf numFmtId="179" fontId="86" fillId="0" borderId="3" xfId="0" applyNumberFormat="1" applyFont="1" applyFill="1" applyBorder="1" applyAlignment="1">
      <alignment horizontal="center" vertical="center" wrapText="1"/>
    </xf>
    <xf numFmtId="0" fontId="80" fillId="0" borderId="3" xfId="0" applyFont="1" applyFill="1" applyBorder="1" applyAlignment="1">
      <alignment horizontal="center" vertical="center"/>
    </xf>
    <xf numFmtId="179" fontId="83" fillId="0" borderId="3" xfId="0" applyNumberFormat="1" applyFont="1" applyFill="1" applyBorder="1" applyAlignment="1">
      <alignment horizontal="right" vertical="center" wrapText="1"/>
    </xf>
    <xf numFmtId="170" fontId="83" fillId="0" borderId="3" xfId="0" applyNumberFormat="1" applyFont="1" applyFill="1" applyBorder="1" applyAlignment="1">
      <alignment horizontal="right" vertical="center" wrapText="1"/>
    </xf>
    <xf numFmtId="179" fontId="96" fillId="0" borderId="3" xfId="0" applyNumberFormat="1" applyFont="1" applyFill="1" applyBorder="1" applyAlignment="1">
      <alignment horizontal="center" vertical="center"/>
    </xf>
    <xf numFmtId="0" fontId="66" fillId="0" borderId="3" xfId="0" applyFont="1" applyFill="1" applyBorder="1" applyAlignment="1">
      <alignment vertical="center" wrapText="1"/>
    </xf>
    <xf numFmtId="179" fontId="97" fillId="0" borderId="3" xfId="0" applyNumberFormat="1" applyFont="1" applyFill="1" applyBorder="1" applyAlignment="1">
      <alignment horizontal="center" vertical="center"/>
    </xf>
    <xf numFmtId="0" fontId="66" fillId="0" borderId="3" xfId="0" applyFont="1" applyFill="1" applyBorder="1" applyAlignment="1">
      <alignment horizontal="left" vertical="center" wrapText="1"/>
    </xf>
    <xf numFmtId="0" fontId="85" fillId="0" borderId="3" xfId="0" applyFont="1" applyFill="1" applyBorder="1" applyAlignment="1">
      <alignment horizontal="left" vertical="center" wrapText="1"/>
    </xf>
    <xf numFmtId="0" fontId="81" fillId="0" borderId="3" xfId="0" applyFont="1" applyFill="1" applyBorder="1" applyAlignment="1">
      <alignment horizontal="center" vertical="center"/>
    </xf>
    <xf numFmtId="0" fontId="65" fillId="0" borderId="3" xfId="0" applyFont="1" applyFill="1" applyBorder="1" applyAlignment="1">
      <alignment vertical="center"/>
    </xf>
    <xf numFmtId="169" fontId="65" fillId="0" borderId="3" xfId="0" applyNumberFormat="1" applyFont="1" applyFill="1" applyBorder="1" applyAlignment="1">
      <alignment horizontal="right" vertical="center" wrapText="1"/>
    </xf>
    <xf numFmtId="0" fontId="89" fillId="0" borderId="3" xfId="0" applyFont="1" applyFill="1" applyBorder="1" applyAlignment="1">
      <alignment horizontal="center" vertical="center"/>
    </xf>
    <xf numFmtId="169" fontId="86" fillId="0" borderId="3" xfId="0" applyNumberFormat="1" applyFont="1" applyFill="1" applyBorder="1" applyAlignment="1">
      <alignment horizontal="right" vertical="center" wrapText="1"/>
    </xf>
    <xf numFmtId="4" fontId="65" fillId="0" borderId="3" xfId="0" applyNumberFormat="1" applyFont="1" applyFill="1" applyBorder="1" applyAlignment="1">
      <alignment wrapText="1"/>
    </xf>
    <xf numFmtId="0" fontId="88" fillId="0" borderId="3" xfId="182" applyFont="1" applyFill="1" applyBorder="1" applyAlignment="1">
      <alignment vertical="center" wrapText="1"/>
      <protection locked="0"/>
    </xf>
    <xf numFmtId="179" fontId="88" fillId="0" borderId="3" xfId="0" applyNumberFormat="1" applyFont="1" applyFill="1" applyBorder="1" applyAlignment="1">
      <alignment horizontal="right" vertical="center" wrapText="1"/>
    </xf>
    <xf numFmtId="0" fontId="80" fillId="0" borderId="3" xfId="182" applyFont="1" applyFill="1" applyBorder="1" applyAlignment="1">
      <alignment vertical="center" wrapText="1"/>
      <protection locked="0"/>
    </xf>
    <xf numFmtId="169" fontId="63" fillId="0" borderId="3" xfId="0" applyNumberFormat="1" applyFont="1" applyFill="1" applyBorder="1" applyAlignment="1">
      <alignment horizontal="right" vertical="center" wrapText="1"/>
    </xf>
    <xf numFmtId="0" fontId="83" fillId="0" borderId="3" xfId="0" applyFont="1" applyFill="1" applyBorder="1" applyAlignment="1">
      <alignment horizontal="left" wrapText="1"/>
    </xf>
    <xf numFmtId="0" fontId="81" fillId="0" borderId="3" xfId="0" applyFont="1" applyFill="1" applyBorder="1" applyAlignment="1">
      <alignment horizontal="left" wrapText="1"/>
    </xf>
    <xf numFmtId="0" fontId="64" fillId="0" borderId="0" xfId="0" applyFont="1" applyFill="1" applyBorder="1" applyAlignment="1">
      <alignment vertical="center"/>
    </xf>
    <xf numFmtId="179" fontId="80" fillId="0" borderId="3" xfId="0" applyNumberFormat="1" applyFont="1" applyFill="1" applyBorder="1" applyAlignment="1">
      <alignment horizontal="center" vertical="center" wrapText="1"/>
    </xf>
    <xf numFmtId="179" fontId="89" fillId="0" borderId="3" xfId="0" applyNumberFormat="1" applyFont="1" applyFill="1" applyBorder="1" applyAlignment="1">
      <alignment horizontal="center" vertical="center" wrapText="1"/>
    </xf>
    <xf numFmtId="0" fontId="65" fillId="0" borderId="0" xfId="0" applyFont="1" applyAlignment="1">
      <alignment vertical="center"/>
    </xf>
    <xf numFmtId="0" fontId="65" fillId="0" borderId="17" xfId="0" applyFont="1" applyBorder="1" applyAlignment="1">
      <alignment horizontal="center" vertical="center"/>
    </xf>
    <xf numFmtId="0" fontId="65" fillId="0" borderId="3" xfId="0" applyFont="1" applyBorder="1" applyAlignment="1">
      <alignment horizontal="center" vertical="center"/>
    </xf>
    <xf numFmtId="49" fontId="63" fillId="0" borderId="3" xfId="0" applyNumberFormat="1" applyFont="1" applyBorder="1" applyAlignment="1">
      <alignment horizontal="center" vertical="center"/>
    </xf>
    <xf numFmtId="49" fontId="89" fillId="0" borderId="3" xfId="0" applyNumberFormat="1" applyFont="1" applyBorder="1" applyAlignment="1">
      <alignment horizontal="center" vertical="center" wrapText="1"/>
    </xf>
    <xf numFmtId="49" fontId="81" fillId="0" borderId="3" xfId="0" applyNumberFormat="1" applyFont="1" applyBorder="1" applyAlignment="1">
      <alignment horizontal="center" vertical="center" wrapText="1"/>
    </xf>
    <xf numFmtId="49" fontId="80" fillId="0" borderId="3" xfId="0" applyNumberFormat="1" applyFont="1" applyBorder="1" applyAlignment="1">
      <alignment horizontal="center" vertical="center" wrapText="1"/>
    </xf>
    <xf numFmtId="49" fontId="63" fillId="0" borderId="3" xfId="0" applyNumberFormat="1" applyFont="1" applyBorder="1" applyAlignment="1">
      <alignment horizontal="center" vertical="center" wrapText="1"/>
    </xf>
    <xf numFmtId="49" fontId="65" fillId="0" borderId="3" xfId="0" applyNumberFormat="1" applyFont="1" applyBorder="1" applyAlignment="1">
      <alignment horizontal="center" vertical="center" wrapText="1"/>
    </xf>
    <xf numFmtId="49" fontId="86" fillId="0" borderId="3" xfId="0" applyNumberFormat="1" applyFont="1" applyBorder="1" applyAlignment="1">
      <alignment horizontal="center" vertical="center" wrapText="1"/>
    </xf>
    <xf numFmtId="0" fontId="63" fillId="0" borderId="3" xfId="0" applyFont="1" applyBorder="1" applyAlignment="1">
      <alignment horizontal="center" vertical="center"/>
    </xf>
    <xf numFmtId="49" fontId="86" fillId="0" borderId="3" xfId="0" applyNumberFormat="1" applyFont="1" applyBorder="1" applyAlignment="1">
      <alignment horizontal="center" vertical="center"/>
    </xf>
    <xf numFmtId="49" fontId="64" fillId="0" borderId="3" xfId="0" applyNumberFormat="1" applyFont="1" applyBorder="1" applyAlignment="1">
      <alignment horizontal="center" vertical="center"/>
    </xf>
    <xf numFmtId="0" fontId="89" fillId="29" borderId="3" xfId="0" applyFont="1" applyFill="1" applyBorder="1" applyAlignment="1">
      <alignment horizontal="left" vertical="center" wrapText="1"/>
    </xf>
    <xf numFmtId="0" fontId="69" fillId="0" borderId="17" xfId="0" applyFont="1" applyFill="1" applyBorder="1" applyAlignment="1">
      <alignment horizontal="center" vertical="center"/>
    </xf>
    <xf numFmtId="0" fontId="65" fillId="0" borderId="17" xfId="0" applyFont="1" applyFill="1" applyBorder="1" applyAlignment="1">
      <alignment horizontal="center" vertical="center" wrapText="1" shrinkToFit="1"/>
    </xf>
    <xf numFmtId="0" fontId="65" fillId="0" borderId="16" xfId="0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center" vertical="center"/>
    </xf>
    <xf numFmtId="0" fontId="68" fillId="0" borderId="3" xfId="0" applyFont="1" applyFill="1" applyBorder="1" applyAlignment="1">
      <alignment horizontal="left" vertical="center" wrapText="1"/>
    </xf>
    <xf numFmtId="0" fontId="69" fillId="0" borderId="3" xfId="0" applyFont="1" applyFill="1" applyBorder="1" applyAlignment="1">
      <alignment horizontal="center" vertical="center" wrapText="1"/>
    </xf>
    <xf numFmtId="179" fontId="69" fillId="0" borderId="3" xfId="0" applyNumberFormat="1" applyFont="1" applyFill="1" applyBorder="1" applyAlignment="1">
      <alignment vertical="center"/>
    </xf>
    <xf numFmtId="0" fontId="68" fillId="0" borderId="3" xfId="0" applyFont="1" applyFill="1" applyBorder="1" applyAlignment="1">
      <alignment horizontal="center" vertical="center" wrapText="1"/>
    </xf>
    <xf numFmtId="179" fontId="68" fillId="0" borderId="3" xfId="0" applyNumberFormat="1" applyFont="1" applyFill="1" applyBorder="1" applyAlignment="1">
      <alignment vertical="center"/>
    </xf>
    <xf numFmtId="0" fontId="70" fillId="0" borderId="3" xfId="0" applyFont="1" applyFill="1" applyBorder="1" applyAlignment="1">
      <alignment horizontal="left" vertical="center" wrapText="1"/>
    </xf>
    <xf numFmtId="0" fontId="70" fillId="0" borderId="3" xfId="0" applyFont="1" applyFill="1" applyBorder="1" applyAlignment="1">
      <alignment horizontal="center" vertical="center" wrapText="1"/>
    </xf>
    <xf numFmtId="179" fontId="70" fillId="0" borderId="3" xfId="0" applyNumberFormat="1" applyFont="1" applyFill="1" applyBorder="1" applyAlignment="1">
      <alignment vertical="center"/>
    </xf>
    <xf numFmtId="0" fontId="69" fillId="0" borderId="3" xfId="0" applyFont="1" applyFill="1" applyBorder="1" applyAlignment="1">
      <alignment horizontal="left" vertical="center" wrapText="1"/>
    </xf>
    <xf numFmtId="0" fontId="75" fillId="0" borderId="16" xfId="0" applyFont="1" applyFill="1" applyBorder="1" applyAlignment="1">
      <alignment horizontal="left" vertical="center" wrapText="1"/>
    </xf>
    <xf numFmtId="0" fontId="86" fillId="0" borderId="3" xfId="0" applyFont="1" applyFill="1" applyBorder="1" applyAlignment="1">
      <alignment horizontal="center" vertical="center" wrapText="1"/>
    </xf>
    <xf numFmtId="0" fontId="70" fillId="0" borderId="3" xfId="0" quotePrefix="1" applyFont="1" applyFill="1" applyBorder="1" applyAlignment="1">
      <alignment horizontal="center" vertical="center"/>
    </xf>
    <xf numFmtId="0" fontId="69" fillId="0" borderId="3" xfId="0" quotePrefix="1" applyFont="1" applyFill="1" applyBorder="1" applyAlignment="1">
      <alignment horizontal="center" vertical="center"/>
    </xf>
    <xf numFmtId="179" fontId="93" fillId="0" borderId="3" xfId="0" applyNumberFormat="1" applyFont="1" applyFill="1" applyBorder="1" applyAlignment="1">
      <alignment vertical="center"/>
    </xf>
    <xf numFmtId="179" fontId="69" fillId="0" borderId="3" xfId="0" applyNumberFormat="1" applyFont="1" applyFill="1" applyBorder="1" applyAlignment="1">
      <alignment horizontal="left" wrapText="1"/>
    </xf>
    <xf numFmtId="0" fontId="69" fillId="0" borderId="3" xfId="0" applyFont="1" applyFill="1" applyBorder="1" applyAlignment="1">
      <alignment wrapText="1"/>
    </xf>
    <xf numFmtId="0" fontId="100" fillId="0" borderId="0" xfId="0" applyFont="1" applyFill="1" applyAlignment="1">
      <alignment vertical="center" wrapText="1"/>
    </xf>
    <xf numFmtId="0" fontId="100" fillId="0" borderId="3" xfId="0" applyFont="1" applyFill="1" applyBorder="1" applyAlignment="1">
      <alignment vertical="center" wrapText="1"/>
    </xf>
    <xf numFmtId="4" fontId="69" fillId="0" borderId="3" xfId="0" applyNumberFormat="1" applyFont="1" applyFill="1" applyBorder="1" applyAlignment="1">
      <alignment wrapText="1"/>
    </xf>
    <xf numFmtId="0" fontId="102" fillId="0" borderId="3" xfId="0" applyFont="1" applyFill="1" applyBorder="1" applyAlignment="1">
      <alignment horizontal="left" vertical="center" wrapText="1"/>
    </xf>
    <xf numFmtId="0" fontId="89" fillId="0" borderId="3" xfId="0" quotePrefix="1" applyFont="1" applyFill="1" applyBorder="1" applyAlignment="1">
      <alignment horizontal="center" vertical="center"/>
    </xf>
    <xf numFmtId="4" fontId="100" fillId="0" borderId="3" xfId="0" applyNumberFormat="1" applyFont="1" applyFill="1" applyBorder="1" applyAlignment="1">
      <alignment horizontal="left" vertical="center" wrapText="1"/>
    </xf>
    <xf numFmtId="0" fontId="69" fillId="0" borderId="0" xfId="0" applyFont="1" applyFill="1" applyBorder="1" applyAlignment="1">
      <alignment horizontal="left" vertical="center"/>
    </xf>
    <xf numFmtId="0" fontId="63" fillId="0" borderId="0" xfId="0" quotePrefix="1" applyFont="1" applyFill="1" applyBorder="1" applyAlignment="1">
      <alignment horizontal="center" vertical="center"/>
    </xf>
    <xf numFmtId="0" fontId="103" fillId="0" borderId="0" xfId="0" applyFont="1" applyFill="1" applyBorder="1" applyAlignment="1">
      <alignment horizontal="center" wrapText="1"/>
    </xf>
    <xf numFmtId="0" fontId="69" fillId="0" borderId="0" xfId="0" applyFont="1" applyFill="1" applyBorder="1" applyAlignment="1">
      <alignment horizontal="center" vertical="center"/>
    </xf>
    <xf numFmtId="0" fontId="69" fillId="0" borderId="13" xfId="0" applyFont="1" applyFill="1" applyBorder="1" applyAlignment="1">
      <alignment horizontal="left" vertical="center" wrapText="1"/>
    </xf>
    <xf numFmtId="179" fontId="63" fillId="0" borderId="3" xfId="0" applyNumberFormat="1" applyFont="1" applyFill="1" applyBorder="1" applyAlignment="1">
      <alignment vertical="center"/>
    </xf>
    <xf numFmtId="179" fontId="86" fillId="0" borderId="3" xfId="0" applyNumberFormat="1" applyFont="1" applyFill="1" applyBorder="1" applyAlignment="1">
      <alignment vertical="center"/>
    </xf>
    <xf numFmtId="179" fontId="92" fillId="0" borderId="3" xfId="0" applyNumberFormat="1" applyFont="1" applyFill="1" applyBorder="1" applyAlignment="1">
      <alignment vertical="center"/>
    </xf>
    <xf numFmtId="179" fontId="65" fillId="0" borderId="3" xfId="0" applyNumberFormat="1" applyFont="1" applyFill="1" applyBorder="1" applyAlignment="1">
      <alignment horizontal="left" wrapText="1"/>
    </xf>
    <xf numFmtId="0" fontId="65" fillId="0" borderId="3" xfId="0" applyFont="1" applyFill="1" applyBorder="1" applyAlignment="1">
      <alignment wrapText="1"/>
    </xf>
    <xf numFmtId="179" fontId="65" fillId="0" borderId="3" xfId="0" applyNumberFormat="1" applyFont="1" applyFill="1" applyBorder="1" applyAlignment="1">
      <alignment vertical="center"/>
    </xf>
    <xf numFmtId="177" fontId="81" fillId="0" borderId="3" xfId="0" applyNumberFormat="1" applyFont="1" applyFill="1" applyBorder="1" applyAlignment="1">
      <alignment horizontal="right" vertical="center" wrapText="1"/>
    </xf>
    <xf numFmtId="0" fontId="81" fillId="0" borderId="0" xfId="0" applyFont="1" applyFill="1" applyAlignment="1">
      <alignment vertical="center" wrapText="1"/>
    </xf>
    <xf numFmtId="170" fontId="65" fillId="0" borderId="3" xfId="0" applyNumberFormat="1" applyFont="1" applyFill="1" applyBorder="1" applyAlignment="1">
      <alignment horizontal="right" vertical="center"/>
    </xf>
    <xf numFmtId="179" fontId="65" fillId="0" borderId="3" xfId="0" applyNumberFormat="1" applyFont="1" applyFill="1" applyBorder="1" applyAlignment="1">
      <alignment horizontal="right" vertical="center"/>
    </xf>
    <xf numFmtId="177" fontId="89" fillId="0" borderId="3" xfId="0" applyNumberFormat="1" applyFont="1" applyFill="1" applyBorder="1" applyAlignment="1">
      <alignment horizontal="right" vertical="center" wrapText="1"/>
    </xf>
    <xf numFmtId="4" fontId="81" fillId="0" borderId="3" xfId="0" applyNumberFormat="1" applyFont="1" applyFill="1" applyBorder="1" applyAlignment="1">
      <alignment horizontal="left" vertical="center" wrapText="1"/>
    </xf>
    <xf numFmtId="0" fontId="80" fillId="0" borderId="3" xfId="0" quotePrefix="1" applyFont="1" applyFill="1" applyBorder="1" applyAlignment="1">
      <alignment horizontal="center"/>
    </xf>
    <xf numFmtId="170" fontId="65" fillId="0" borderId="0" xfId="0" quotePrefix="1" applyNumberFormat="1" applyFont="1" applyFill="1" applyBorder="1" applyAlignment="1">
      <alignment vertical="center" wrapText="1"/>
    </xf>
    <xf numFmtId="177" fontId="83" fillId="0" borderId="3" xfId="0" applyNumberFormat="1" applyFont="1" applyFill="1" applyBorder="1" applyAlignment="1">
      <alignment horizontal="right" vertical="center" wrapText="1"/>
    </xf>
    <xf numFmtId="0" fontId="63" fillId="0" borderId="15" xfId="0" applyFont="1" applyFill="1" applyBorder="1" applyAlignment="1">
      <alignment horizontal="left" vertical="center" wrapText="1"/>
    </xf>
    <xf numFmtId="0" fontId="63" fillId="0" borderId="16" xfId="0" applyFont="1" applyFill="1" applyBorder="1" applyAlignment="1">
      <alignment horizontal="left" vertical="center" wrapText="1"/>
    </xf>
    <xf numFmtId="179" fontId="70" fillId="30" borderId="3" xfId="0" applyNumberFormat="1" applyFont="1" applyFill="1" applyBorder="1" applyAlignment="1">
      <alignment horizontal="center" vertical="center" wrapText="1"/>
    </xf>
    <xf numFmtId="179" fontId="68" fillId="30" borderId="3" xfId="0" applyNumberFormat="1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center" vertical="top" wrapText="1"/>
    </xf>
    <xf numFmtId="0" fontId="66" fillId="0" borderId="0" xfId="0" applyFont="1" applyFill="1" applyBorder="1" applyAlignment="1">
      <alignment horizontal="center" vertical="top"/>
    </xf>
    <xf numFmtId="0" fontId="65" fillId="0" borderId="0" xfId="0" applyFont="1" applyFill="1" applyBorder="1" applyAlignment="1">
      <alignment horizontal="center" vertical="center"/>
    </xf>
    <xf numFmtId="0" fontId="65" fillId="0" borderId="0" xfId="0" applyFont="1" applyFill="1" applyAlignment="1">
      <alignment horizontal="center" vertical="center"/>
    </xf>
    <xf numFmtId="170" fontId="65" fillId="0" borderId="13" xfId="0" applyNumberFormat="1" applyFont="1" applyFill="1" applyBorder="1" applyAlignment="1">
      <alignment horizontal="center" vertical="center" wrapText="1"/>
    </xf>
    <xf numFmtId="170" fontId="65" fillId="0" borderId="13" xfId="0" quotePrefix="1" applyNumberFormat="1" applyFont="1" applyFill="1" applyBorder="1" applyAlignment="1">
      <alignment horizontal="center" vertical="center" wrapText="1"/>
    </xf>
    <xf numFmtId="0" fontId="63" fillId="0" borderId="13" xfId="0" applyFont="1" applyFill="1" applyBorder="1" applyAlignment="1">
      <alignment horizontal="center"/>
    </xf>
    <xf numFmtId="0" fontId="63" fillId="0" borderId="3" xfId="0" applyFont="1" applyFill="1" applyBorder="1" applyAlignment="1">
      <alignment horizontal="center" vertical="center"/>
    </xf>
    <xf numFmtId="0" fontId="63" fillId="0" borderId="3" xfId="0" applyFont="1" applyFill="1" applyBorder="1" applyAlignment="1" applyProtection="1">
      <alignment horizontal="center" vertical="center"/>
      <protection locked="0"/>
    </xf>
    <xf numFmtId="0" fontId="65" fillId="0" borderId="3" xfId="0" applyFont="1" applyFill="1" applyBorder="1" applyAlignment="1">
      <alignment horizontal="center" vertical="center"/>
    </xf>
    <xf numFmtId="0" fontId="65" fillId="0" borderId="3" xfId="0" applyFont="1" applyFill="1" applyBorder="1" applyAlignment="1">
      <alignment horizontal="center" vertical="center" wrapText="1"/>
    </xf>
    <xf numFmtId="0" fontId="63" fillId="0" borderId="3" xfId="0" applyFont="1" applyFill="1" applyBorder="1" applyAlignment="1">
      <alignment horizontal="center" vertical="center" wrapText="1"/>
    </xf>
    <xf numFmtId="0" fontId="80" fillId="0" borderId="13" xfId="353" applyFont="1" applyFill="1" applyBorder="1" applyAlignment="1">
      <alignment horizontal="center" wrapText="1"/>
    </xf>
    <xf numFmtId="170" fontId="80" fillId="0" borderId="13" xfId="0" applyNumberFormat="1" applyFont="1" applyFill="1" applyBorder="1" applyAlignment="1">
      <alignment horizontal="center" wrapText="1"/>
    </xf>
    <xf numFmtId="170" fontId="82" fillId="0" borderId="13" xfId="0" applyNumberFormat="1" applyFont="1" applyFill="1" applyBorder="1" applyAlignment="1">
      <alignment horizontal="center" wrapText="1"/>
    </xf>
    <xf numFmtId="170" fontId="81" fillId="0" borderId="0" xfId="0" applyNumberFormat="1" applyFont="1" applyFill="1" applyAlignment="1">
      <alignment horizontal="center" vertical="center" wrapText="1"/>
    </xf>
    <xf numFmtId="170" fontId="65" fillId="0" borderId="0" xfId="0" applyNumberFormat="1" applyFont="1" applyFill="1" applyBorder="1" applyAlignment="1">
      <alignment horizontal="center" wrapText="1"/>
    </xf>
    <xf numFmtId="0" fontId="65" fillId="0" borderId="0" xfId="0" applyFont="1" applyFill="1" applyBorder="1" applyAlignment="1">
      <alignment horizontal="left" vertical="center" wrapText="1"/>
    </xf>
    <xf numFmtId="0" fontId="63" fillId="0" borderId="15" xfId="0" applyFont="1" applyFill="1" applyBorder="1" applyAlignment="1">
      <alignment horizontal="left" vertical="center" wrapText="1"/>
    </xf>
    <xf numFmtId="0" fontId="63" fillId="0" borderId="16" xfId="0" applyFont="1" applyFill="1" applyBorder="1" applyAlignment="1">
      <alignment horizontal="left" vertical="center" wrapText="1"/>
    </xf>
    <xf numFmtId="0" fontId="66" fillId="0" borderId="0" xfId="0" applyFont="1" applyFill="1" applyBorder="1" applyAlignment="1">
      <alignment horizontal="center" vertical="center" wrapText="1"/>
    </xf>
    <xf numFmtId="0" fontId="63" fillId="0" borderId="15" xfId="0" applyFont="1" applyFill="1" applyBorder="1" applyAlignment="1">
      <alignment horizontal="center" vertical="center" wrapText="1"/>
    </xf>
    <xf numFmtId="0" fontId="63" fillId="0" borderId="16" xfId="0" applyFont="1" applyFill="1" applyBorder="1" applyAlignment="1">
      <alignment horizontal="center" vertical="center" wrapText="1"/>
    </xf>
    <xf numFmtId="170" fontId="65" fillId="0" borderId="13" xfId="0" applyNumberFormat="1" applyFont="1" applyFill="1" applyBorder="1" applyAlignment="1">
      <alignment horizontal="left" wrapText="1"/>
    </xf>
    <xf numFmtId="0" fontId="65" fillId="0" borderId="0" xfId="0" applyFont="1" applyFill="1" applyBorder="1" applyAlignment="1">
      <alignment horizontal="left" vertical="center"/>
    </xf>
    <xf numFmtId="0" fontId="63" fillId="0" borderId="15" xfId="0" applyFont="1" applyFill="1" applyBorder="1" applyAlignment="1">
      <alignment horizontal="center" vertical="center"/>
    </xf>
    <xf numFmtId="0" fontId="63" fillId="0" borderId="16" xfId="0" applyFont="1" applyFill="1" applyBorder="1" applyAlignment="1">
      <alignment horizontal="center" vertical="center"/>
    </xf>
    <xf numFmtId="170" fontId="63" fillId="0" borderId="13" xfId="0" quotePrefix="1" applyNumberFormat="1" applyFont="1" applyFill="1" applyBorder="1" applyAlignment="1">
      <alignment horizontal="center" wrapText="1"/>
    </xf>
    <xf numFmtId="170" fontId="65" fillId="0" borderId="13" xfId="0" applyNumberFormat="1" applyFont="1" applyFill="1" applyBorder="1" applyAlignment="1">
      <alignment horizontal="left" vertical="center" wrapText="1"/>
    </xf>
    <xf numFmtId="0" fontId="65" fillId="0" borderId="13" xfId="0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horizontal="center" vertical="center"/>
    </xf>
    <xf numFmtId="0" fontId="62" fillId="0" borderId="3" xfId="0" applyFont="1" applyFill="1" applyBorder="1" applyAlignment="1">
      <alignment horizontal="center" vertical="center" wrapText="1"/>
    </xf>
    <xf numFmtId="0" fontId="73" fillId="0" borderId="0" xfId="0" applyFont="1" applyFill="1" applyAlignment="1">
      <alignment vertical="center" wrapText="1"/>
    </xf>
    <xf numFmtId="0" fontId="74" fillId="0" borderId="0" xfId="0" applyFont="1" applyFill="1" applyAlignment="1">
      <alignment vertical="center" wrapText="1"/>
    </xf>
    <xf numFmtId="0" fontId="79" fillId="0" borderId="0" xfId="0" applyFont="1" applyFill="1" applyAlignment="1">
      <alignment horizontal="center" vertical="center"/>
    </xf>
    <xf numFmtId="0" fontId="66" fillId="0" borderId="13" xfId="0" applyFont="1" applyFill="1" applyBorder="1" applyAlignment="1">
      <alignment horizontal="center"/>
    </xf>
    <xf numFmtId="3" fontId="66" fillId="0" borderId="15" xfId="0" applyNumberFormat="1" applyFont="1" applyFill="1" applyBorder="1" applyAlignment="1">
      <alignment horizontal="left" vertical="center" wrapText="1"/>
    </xf>
    <xf numFmtId="3" fontId="66" fillId="0" borderId="14" xfId="0" applyNumberFormat="1" applyFont="1" applyFill="1" applyBorder="1" applyAlignment="1">
      <alignment horizontal="left" vertical="center" wrapText="1"/>
    </xf>
    <xf numFmtId="0" fontId="62" fillId="0" borderId="13" xfId="0" applyFont="1" applyFill="1" applyBorder="1" applyAlignment="1">
      <alignment horizontal="center"/>
    </xf>
    <xf numFmtId="179" fontId="86" fillId="30" borderId="3" xfId="0" applyNumberFormat="1" applyFont="1" applyFill="1" applyBorder="1" applyAlignment="1">
      <alignment horizontal="center" vertical="center" wrapText="1"/>
    </xf>
  </cellXfs>
  <cellStyles count="355">
    <cellStyle name="_Fakt_2" xfId="1" xr:uid="{00000000-0005-0000-0000-000000000000}"/>
    <cellStyle name="_rozhufrovka 2009" xfId="2" xr:uid="{00000000-0005-0000-0000-000001000000}"/>
    <cellStyle name="_АТиСТ 5а МТР липень 2008" xfId="3" xr:uid="{00000000-0005-0000-0000-000002000000}"/>
    <cellStyle name="_ПРГК сводний_" xfId="4" xr:uid="{00000000-0005-0000-0000-000003000000}"/>
    <cellStyle name="_УТГ" xfId="5" xr:uid="{00000000-0005-0000-0000-000004000000}"/>
    <cellStyle name="_Феодосия 5а МТР липень 2008" xfId="6" xr:uid="{00000000-0005-0000-0000-000005000000}"/>
    <cellStyle name="_ХТГ довідка." xfId="7" xr:uid="{00000000-0005-0000-0000-000006000000}"/>
    <cellStyle name="_Шебелинка 5а МТР липень 2008" xfId="8" xr:uid="{00000000-0005-0000-0000-000007000000}"/>
    <cellStyle name="20% - Accent1" xfId="9" xr:uid="{00000000-0005-0000-0000-000008000000}"/>
    <cellStyle name="20% - Accent2" xfId="10" xr:uid="{00000000-0005-0000-0000-000009000000}"/>
    <cellStyle name="20% - Accent3" xfId="11" xr:uid="{00000000-0005-0000-0000-00000A000000}"/>
    <cellStyle name="20% - Accent4" xfId="12" xr:uid="{00000000-0005-0000-0000-00000B000000}"/>
    <cellStyle name="20% - Accent5" xfId="13" xr:uid="{00000000-0005-0000-0000-00000C000000}"/>
    <cellStyle name="20% - Accent6" xfId="14" xr:uid="{00000000-0005-0000-0000-00000D000000}"/>
    <cellStyle name="20% - Акцент1 2" xfId="15" xr:uid="{00000000-0005-0000-0000-00000E000000}"/>
    <cellStyle name="20% - Акцент1 3" xfId="16" xr:uid="{00000000-0005-0000-0000-00000F000000}"/>
    <cellStyle name="20% - Акцент2 2" xfId="17" xr:uid="{00000000-0005-0000-0000-000010000000}"/>
    <cellStyle name="20% - Акцент2 3" xfId="18" xr:uid="{00000000-0005-0000-0000-000011000000}"/>
    <cellStyle name="20% - Акцент3 2" xfId="19" xr:uid="{00000000-0005-0000-0000-000012000000}"/>
    <cellStyle name="20% - Акцент3 3" xfId="20" xr:uid="{00000000-0005-0000-0000-000013000000}"/>
    <cellStyle name="20% - Акцент4 2" xfId="21" xr:uid="{00000000-0005-0000-0000-000014000000}"/>
    <cellStyle name="20% - Акцент4 3" xfId="22" xr:uid="{00000000-0005-0000-0000-000015000000}"/>
    <cellStyle name="20% - Акцент5 2" xfId="23" xr:uid="{00000000-0005-0000-0000-000016000000}"/>
    <cellStyle name="20% - Акцент5 3" xfId="24" xr:uid="{00000000-0005-0000-0000-000017000000}"/>
    <cellStyle name="20% - Акцент6 2" xfId="25" xr:uid="{00000000-0005-0000-0000-000018000000}"/>
    <cellStyle name="20% - Акцент6 3" xfId="26" xr:uid="{00000000-0005-0000-0000-000019000000}"/>
    <cellStyle name="40% - Accent1" xfId="27" xr:uid="{00000000-0005-0000-0000-00001A000000}"/>
    <cellStyle name="40% - Accent2" xfId="28" xr:uid="{00000000-0005-0000-0000-00001B000000}"/>
    <cellStyle name="40% - Accent3" xfId="29" xr:uid="{00000000-0005-0000-0000-00001C000000}"/>
    <cellStyle name="40% - Accent4" xfId="30" xr:uid="{00000000-0005-0000-0000-00001D000000}"/>
    <cellStyle name="40% - Accent5" xfId="31" xr:uid="{00000000-0005-0000-0000-00001E000000}"/>
    <cellStyle name="40% - Accent6" xfId="32" xr:uid="{00000000-0005-0000-0000-00001F000000}"/>
    <cellStyle name="40% - Акцент1 2" xfId="33" xr:uid="{00000000-0005-0000-0000-000020000000}"/>
    <cellStyle name="40% - Акцент1 3" xfId="34" xr:uid="{00000000-0005-0000-0000-000021000000}"/>
    <cellStyle name="40% - Акцент2 2" xfId="35" xr:uid="{00000000-0005-0000-0000-000022000000}"/>
    <cellStyle name="40% - Акцент2 3" xfId="36" xr:uid="{00000000-0005-0000-0000-000023000000}"/>
    <cellStyle name="40% - Акцент3 2" xfId="37" xr:uid="{00000000-0005-0000-0000-000024000000}"/>
    <cellStyle name="40% - Акцент3 3" xfId="38" xr:uid="{00000000-0005-0000-0000-000025000000}"/>
    <cellStyle name="40% - Акцент4 2" xfId="39" xr:uid="{00000000-0005-0000-0000-000026000000}"/>
    <cellStyle name="40% - Акцент4 3" xfId="40" xr:uid="{00000000-0005-0000-0000-000027000000}"/>
    <cellStyle name="40% - Акцент5 2" xfId="41" xr:uid="{00000000-0005-0000-0000-000028000000}"/>
    <cellStyle name="40% - Акцент5 3" xfId="42" xr:uid="{00000000-0005-0000-0000-000029000000}"/>
    <cellStyle name="40% - Акцент6 2" xfId="43" xr:uid="{00000000-0005-0000-0000-00002A000000}"/>
    <cellStyle name="40% - Акцент6 3" xfId="44" xr:uid="{00000000-0005-0000-0000-00002B000000}"/>
    <cellStyle name="60% - Accent1" xfId="45" xr:uid="{00000000-0005-0000-0000-00002C000000}"/>
    <cellStyle name="60% - Accent2" xfId="46" xr:uid="{00000000-0005-0000-0000-00002D000000}"/>
    <cellStyle name="60% - Accent3" xfId="47" xr:uid="{00000000-0005-0000-0000-00002E000000}"/>
    <cellStyle name="60% - Accent4" xfId="48" xr:uid="{00000000-0005-0000-0000-00002F000000}"/>
    <cellStyle name="60% - Accent5" xfId="49" xr:uid="{00000000-0005-0000-0000-000030000000}"/>
    <cellStyle name="60% - Accent6" xfId="50" xr:uid="{00000000-0005-0000-0000-000031000000}"/>
    <cellStyle name="60% - Акцент1 2" xfId="51" xr:uid="{00000000-0005-0000-0000-000032000000}"/>
    <cellStyle name="60% - Акцент1 3" xfId="52" xr:uid="{00000000-0005-0000-0000-000033000000}"/>
    <cellStyle name="60% - Акцент2 2" xfId="53" xr:uid="{00000000-0005-0000-0000-000034000000}"/>
    <cellStyle name="60% - Акцент2 3" xfId="54" xr:uid="{00000000-0005-0000-0000-000035000000}"/>
    <cellStyle name="60% - Акцент3 2" xfId="55" xr:uid="{00000000-0005-0000-0000-000036000000}"/>
    <cellStyle name="60% - Акцент3 3" xfId="56" xr:uid="{00000000-0005-0000-0000-000037000000}"/>
    <cellStyle name="60% - Акцент4 2" xfId="57" xr:uid="{00000000-0005-0000-0000-000038000000}"/>
    <cellStyle name="60% - Акцент4 3" xfId="58" xr:uid="{00000000-0005-0000-0000-000039000000}"/>
    <cellStyle name="60% - Акцент5 2" xfId="59" xr:uid="{00000000-0005-0000-0000-00003A000000}"/>
    <cellStyle name="60% - Акцент5 3" xfId="60" xr:uid="{00000000-0005-0000-0000-00003B000000}"/>
    <cellStyle name="60% - Акцент6 2" xfId="61" xr:uid="{00000000-0005-0000-0000-00003C000000}"/>
    <cellStyle name="60% - Акцент6 3" xfId="62" xr:uid="{00000000-0005-0000-0000-00003D000000}"/>
    <cellStyle name="Accent1" xfId="63" xr:uid="{00000000-0005-0000-0000-00003E000000}"/>
    <cellStyle name="Accent2" xfId="64" xr:uid="{00000000-0005-0000-0000-00003F000000}"/>
    <cellStyle name="Accent3" xfId="65" xr:uid="{00000000-0005-0000-0000-000040000000}"/>
    <cellStyle name="Accent4" xfId="66" xr:uid="{00000000-0005-0000-0000-000041000000}"/>
    <cellStyle name="Accent5" xfId="67" xr:uid="{00000000-0005-0000-0000-000042000000}"/>
    <cellStyle name="Accent6" xfId="68" xr:uid="{00000000-0005-0000-0000-000043000000}"/>
    <cellStyle name="Bad" xfId="69" xr:uid="{00000000-0005-0000-0000-000044000000}"/>
    <cellStyle name="Calculation" xfId="70" xr:uid="{00000000-0005-0000-0000-000045000000}"/>
    <cellStyle name="Check Cell" xfId="71" xr:uid="{00000000-0005-0000-0000-000046000000}"/>
    <cellStyle name="Column-Header" xfId="72" xr:uid="{00000000-0005-0000-0000-000047000000}"/>
    <cellStyle name="Column-Header 2" xfId="73" xr:uid="{00000000-0005-0000-0000-000048000000}"/>
    <cellStyle name="Column-Header 3" xfId="74" xr:uid="{00000000-0005-0000-0000-000049000000}"/>
    <cellStyle name="Column-Header 4" xfId="75" xr:uid="{00000000-0005-0000-0000-00004A000000}"/>
    <cellStyle name="Column-Header 5" xfId="76" xr:uid="{00000000-0005-0000-0000-00004B000000}"/>
    <cellStyle name="Column-Header 6" xfId="77" xr:uid="{00000000-0005-0000-0000-00004C000000}"/>
    <cellStyle name="Column-Header 7" xfId="78" xr:uid="{00000000-0005-0000-0000-00004D000000}"/>
    <cellStyle name="Column-Header 7 2" xfId="79" xr:uid="{00000000-0005-0000-0000-00004E000000}"/>
    <cellStyle name="Column-Header 8" xfId="80" xr:uid="{00000000-0005-0000-0000-00004F000000}"/>
    <cellStyle name="Column-Header 8 2" xfId="81" xr:uid="{00000000-0005-0000-0000-000050000000}"/>
    <cellStyle name="Column-Header 9" xfId="82" xr:uid="{00000000-0005-0000-0000-000051000000}"/>
    <cellStyle name="Column-Header 9 2" xfId="83" xr:uid="{00000000-0005-0000-0000-000052000000}"/>
    <cellStyle name="Column-Header_Zvit rux-koshtiv 2010 Департамент " xfId="84" xr:uid="{00000000-0005-0000-0000-000053000000}"/>
    <cellStyle name="Comma_2005_03_15-Финансовый_БГ" xfId="85" xr:uid="{00000000-0005-0000-0000-000054000000}"/>
    <cellStyle name="Define-Column" xfId="86" xr:uid="{00000000-0005-0000-0000-000055000000}"/>
    <cellStyle name="Define-Column 10" xfId="87" xr:uid="{00000000-0005-0000-0000-000056000000}"/>
    <cellStyle name="Define-Column 2" xfId="88" xr:uid="{00000000-0005-0000-0000-000057000000}"/>
    <cellStyle name="Define-Column 3" xfId="89" xr:uid="{00000000-0005-0000-0000-000058000000}"/>
    <cellStyle name="Define-Column 4" xfId="90" xr:uid="{00000000-0005-0000-0000-000059000000}"/>
    <cellStyle name="Define-Column 5" xfId="91" xr:uid="{00000000-0005-0000-0000-00005A000000}"/>
    <cellStyle name="Define-Column 6" xfId="92" xr:uid="{00000000-0005-0000-0000-00005B000000}"/>
    <cellStyle name="Define-Column 7" xfId="93" xr:uid="{00000000-0005-0000-0000-00005C000000}"/>
    <cellStyle name="Define-Column 7 2" xfId="94" xr:uid="{00000000-0005-0000-0000-00005D000000}"/>
    <cellStyle name="Define-Column 7 3" xfId="95" xr:uid="{00000000-0005-0000-0000-00005E000000}"/>
    <cellStyle name="Define-Column 8" xfId="96" xr:uid="{00000000-0005-0000-0000-00005F000000}"/>
    <cellStyle name="Define-Column 8 2" xfId="97" xr:uid="{00000000-0005-0000-0000-000060000000}"/>
    <cellStyle name="Define-Column 8 3" xfId="98" xr:uid="{00000000-0005-0000-0000-000061000000}"/>
    <cellStyle name="Define-Column 9" xfId="99" xr:uid="{00000000-0005-0000-0000-000062000000}"/>
    <cellStyle name="Define-Column 9 2" xfId="100" xr:uid="{00000000-0005-0000-0000-000063000000}"/>
    <cellStyle name="Define-Column 9 3" xfId="101" xr:uid="{00000000-0005-0000-0000-000064000000}"/>
    <cellStyle name="Define-Column_Zvit rux-koshtiv 2010 Департамент " xfId="102" xr:uid="{00000000-0005-0000-0000-000065000000}"/>
    <cellStyle name="Explanatory Text" xfId="103" xr:uid="{00000000-0005-0000-0000-000066000000}"/>
    <cellStyle name="FS10" xfId="104" xr:uid="{00000000-0005-0000-0000-000067000000}"/>
    <cellStyle name="Good" xfId="105" xr:uid="{00000000-0005-0000-0000-000068000000}"/>
    <cellStyle name="Heading 1" xfId="106" xr:uid="{00000000-0005-0000-0000-000069000000}"/>
    <cellStyle name="Heading 2" xfId="107" xr:uid="{00000000-0005-0000-0000-00006A000000}"/>
    <cellStyle name="Heading 3" xfId="108" xr:uid="{00000000-0005-0000-0000-00006B000000}"/>
    <cellStyle name="Heading 4" xfId="109" xr:uid="{00000000-0005-0000-0000-00006C000000}"/>
    <cellStyle name="Hyperlink 2" xfId="110" xr:uid="{00000000-0005-0000-0000-00006D000000}"/>
    <cellStyle name="Input" xfId="111" xr:uid="{00000000-0005-0000-0000-00006E000000}"/>
    <cellStyle name="Level0" xfId="112" xr:uid="{00000000-0005-0000-0000-00006F000000}"/>
    <cellStyle name="Level0 10" xfId="113" xr:uid="{00000000-0005-0000-0000-000070000000}"/>
    <cellStyle name="Level0 2" xfId="114" xr:uid="{00000000-0005-0000-0000-000071000000}"/>
    <cellStyle name="Level0 2 2" xfId="115" xr:uid="{00000000-0005-0000-0000-000072000000}"/>
    <cellStyle name="Level0 3" xfId="116" xr:uid="{00000000-0005-0000-0000-000073000000}"/>
    <cellStyle name="Level0 3 2" xfId="117" xr:uid="{00000000-0005-0000-0000-000074000000}"/>
    <cellStyle name="Level0 4" xfId="118" xr:uid="{00000000-0005-0000-0000-000075000000}"/>
    <cellStyle name="Level0 4 2" xfId="119" xr:uid="{00000000-0005-0000-0000-000076000000}"/>
    <cellStyle name="Level0 5" xfId="120" xr:uid="{00000000-0005-0000-0000-000077000000}"/>
    <cellStyle name="Level0 6" xfId="121" xr:uid="{00000000-0005-0000-0000-000078000000}"/>
    <cellStyle name="Level0 7" xfId="122" xr:uid="{00000000-0005-0000-0000-000079000000}"/>
    <cellStyle name="Level0 7 2" xfId="123" xr:uid="{00000000-0005-0000-0000-00007A000000}"/>
    <cellStyle name="Level0 7 3" xfId="124" xr:uid="{00000000-0005-0000-0000-00007B000000}"/>
    <cellStyle name="Level0 8" xfId="125" xr:uid="{00000000-0005-0000-0000-00007C000000}"/>
    <cellStyle name="Level0 8 2" xfId="126" xr:uid="{00000000-0005-0000-0000-00007D000000}"/>
    <cellStyle name="Level0 8 3" xfId="127" xr:uid="{00000000-0005-0000-0000-00007E000000}"/>
    <cellStyle name="Level0 9" xfId="128" xr:uid="{00000000-0005-0000-0000-00007F000000}"/>
    <cellStyle name="Level0 9 2" xfId="129" xr:uid="{00000000-0005-0000-0000-000080000000}"/>
    <cellStyle name="Level0 9 3" xfId="130" xr:uid="{00000000-0005-0000-0000-000081000000}"/>
    <cellStyle name="Level0_Zvit rux-koshtiv 2010 Департамент " xfId="131" xr:uid="{00000000-0005-0000-0000-000082000000}"/>
    <cellStyle name="Level1" xfId="132" xr:uid="{00000000-0005-0000-0000-000083000000}"/>
    <cellStyle name="Level1 2" xfId="133" xr:uid="{00000000-0005-0000-0000-000084000000}"/>
    <cellStyle name="Level1-Numbers" xfId="134" xr:uid="{00000000-0005-0000-0000-000085000000}"/>
    <cellStyle name="Level1-Numbers 2" xfId="135" xr:uid="{00000000-0005-0000-0000-000086000000}"/>
    <cellStyle name="Level1-Numbers-Hide" xfId="136" xr:uid="{00000000-0005-0000-0000-000087000000}"/>
    <cellStyle name="Level2" xfId="137" xr:uid="{00000000-0005-0000-0000-000088000000}"/>
    <cellStyle name="Level2 2" xfId="138" xr:uid="{00000000-0005-0000-0000-000089000000}"/>
    <cellStyle name="Level2-Hide" xfId="139" xr:uid="{00000000-0005-0000-0000-00008A000000}"/>
    <cellStyle name="Level2-Hide 2" xfId="140" xr:uid="{00000000-0005-0000-0000-00008B000000}"/>
    <cellStyle name="Level2-Numbers" xfId="141" xr:uid="{00000000-0005-0000-0000-00008C000000}"/>
    <cellStyle name="Level2-Numbers 2" xfId="142" xr:uid="{00000000-0005-0000-0000-00008D000000}"/>
    <cellStyle name="Level2-Numbers-Hide" xfId="143" xr:uid="{00000000-0005-0000-0000-00008E000000}"/>
    <cellStyle name="Level3" xfId="144" xr:uid="{00000000-0005-0000-0000-00008F000000}"/>
    <cellStyle name="Level3 2" xfId="145" xr:uid="{00000000-0005-0000-0000-000090000000}"/>
    <cellStyle name="Level3 3" xfId="146" xr:uid="{00000000-0005-0000-0000-000091000000}"/>
    <cellStyle name="Level3_План департамент_2010_1207" xfId="147" xr:uid="{00000000-0005-0000-0000-000092000000}"/>
    <cellStyle name="Level3-Hide" xfId="148" xr:uid="{00000000-0005-0000-0000-000093000000}"/>
    <cellStyle name="Level3-Hide 2" xfId="149" xr:uid="{00000000-0005-0000-0000-000094000000}"/>
    <cellStyle name="Level3-Numbers" xfId="150" xr:uid="{00000000-0005-0000-0000-000095000000}"/>
    <cellStyle name="Level3-Numbers 2" xfId="151" xr:uid="{00000000-0005-0000-0000-000096000000}"/>
    <cellStyle name="Level3-Numbers 3" xfId="152" xr:uid="{00000000-0005-0000-0000-000097000000}"/>
    <cellStyle name="Level3-Numbers_План департамент_2010_1207" xfId="153" xr:uid="{00000000-0005-0000-0000-000098000000}"/>
    <cellStyle name="Level3-Numbers-Hide" xfId="154" xr:uid="{00000000-0005-0000-0000-000099000000}"/>
    <cellStyle name="Level4" xfId="155" xr:uid="{00000000-0005-0000-0000-00009A000000}"/>
    <cellStyle name="Level4 2" xfId="156" xr:uid="{00000000-0005-0000-0000-00009B000000}"/>
    <cellStyle name="Level4-Hide" xfId="157" xr:uid="{00000000-0005-0000-0000-00009C000000}"/>
    <cellStyle name="Level4-Hide 2" xfId="158" xr:uid="{00000000-0005-0000-0000-00009D000000}"/>
    <cellStyle name="Level4-Numbers" xfId="159" xr:uid="{00000000-0005-0000-0000-00009E000000}"/>
    <cellStyle name="Level4-Numbers 2" xfId="160" xr:uid="{00000000-0005-0000-0000-00009F000000}"/>
    <cellStyle name="Level4-Numbers-Hide" xfId="161" xr:uid="{00000000-0005-0000-0000-0000A0000000}"/>
    <cellStyle name="Level5" xfId="162" xr:uid="{00000000-0005-0000-0000-0000A1000000}"/>
    <cellStyle name="Level5 2" xfId="163" xr:uid="{00000000-0005-0000-0000-0000A2000000}"/>
    <cellStyle name="Level5-Hide" xfId="164" xr:uid="{00000000-0005-0000-0000-0000A3000000}"/>
    <cellStyle name="Level5-Hide 2" xfId="165" xr:uid="{00000000-0005-0000-0000-0000A4000000}"/>
    <cellStyle name="Level5-Numbers" xfId="166" xr:uid="{00000000-0005-0000-0000-0000A5000000}"/>
    <cellStyle name="Level5-Numbers 2" xfId="167" xr:uid="{00000000-0005-0000-0000-0000A6000000}"/>
    <cellStyle name="Level5-Numbers-Hide" xfId="168" xr:uid="{00000000-0005-0000-0000-0000A7000000}"/>
    <cellStyle name="Level6" xfId="169" xr:uid="{00000000-0005-0000-0000-0000A8000000}"/>
    <cellStyle name="Level6 2" xfId="170" xr:uid="{00000000-0005-0000-0000-0000A9000000}"/>
    <cellStyle name="Level6-Hide" xfId="171" xr:uid="{00000000-0005-0000-0000-0000AA000000}"/>
    <cellStyle name="Level6-Hide 2" xfId="172" xr:uid="{00000000-0005-0000-0000-0000AB000000}"/>
    <cellStyle name="Level6-Numbers" xfId="173" xr:uid="{00000000-0005-0000-0000-0000AC000000}"/>
    <cellStyle name="Level6-Numbers 2" xfId="174" xr:uid="{00000000-0005-0000-0000-0000AD000000}"/>
    <cellStyle name="Level7" xfId="175" xr:uid="{00000000-0005-0000-0000-0000AE000000}"/>
    <cellStyle name="Level7-Hide" xfId="176" xr:uid="{00000000-0005-0000-0000-0000AF000000}"/>
    <cellStyle name="Level7-Numbers" xfId="177" xr:uid="{00000000-0005-0000-0000-0000B0000000}"/>
    <cellStyle name="Linked Cell" xfId="178" xr:uid="{00000000-0005-0000-0000-0000B1000000}"/>
    <cellStyle name="Neutral" xfId="179" xr:uid="{00000000-0005-0000-0000-0000B2000000}"/>
    <cellStyle name="Normal 2" xfId="180" xr:uid="{00000000-0005-0000-0000-0000B3000000}"/>
    <cellStyle name="Normal_2005_03_15-Финансовый_БГ" xfId="181" xr:uid="{00000000-0005-0000-0000-0000B4000000}"/>
    <cellStyle name="Normal_GSE DCF_Model_31_07_09 final" xfId="182" xr:uid="{00000000-0005-0000-0000-0000B5000000}"/>
    <cellStyle name="Note" xfId="183" xr:uid="{00000000-0005-0000-0000-0000B6000000}"/>
    <cellStyle name="Number-Cells" xfId="184" xr:uid="{00000000-0005-0000-0000-0000B7000000}"/>
    <cellStyle name="Number-Cells-Column2" xfId="185" xr:uid="{00000000-0005-0000-0000-0000B8000000}"/>
    <cellStyle name="Number-Cells-Column5" xfId="186" xr:uid="{00000000-0005-0000-0000-0000B9000000}"/>
    <cellStyle name="Output" xfId="187" xr:uid="{00000000-0005-0000-0000-0000BA000000}"/>
    <cellStyle name="Row-Header" xfId="188" xr:uid="{00000000-0005-0000-0000-0000BB000000}"/>
    <cellStyle name="Row-Header 2" xfId="189" xr:uid="{00000000-0005-0000-0000-0000BC000000}"/>
    <cellStyle name="Title" xfId="190" xr:uid="{00000000-0005-0000-0000-0000BD000000}"/>
    <cellStyle name="Total" xfId="191" xr:uid="{00000000-0005-0000-0000-0000BE000000}"/>
    <cellStyle name="Warning Text" xfId="192" xr:uid="{00000000-0005-0000-0000-0000BF000000}"/>
    <cellStyle name="Акцент1 2" xfId="193" xr:uid="{00000000-0005-0000-0000-0000C0000000}"/>
    <cellStyle name="Акцент1 3" xfId="194" xr:uid="{00000000-0005-0000-0000-0000C1000000}"/>
    <cellStyle name="Акцент2 2" xfId="195" xr:uid="{00000000-0005-0000-0000-0000C2000000}"/>
    <cellStyle name="Акцент2 3" xfId="196" xr:uid="{00000000-0005-0000-0000-0000C3000000}"/>
    <cellStyle name="Акцент3 2" xfId="197" xr:uid="{00000000-0005-0000-0000-0000C4000000}"/>
    <cellStyle name="Акцент3 3" xfId="198" xr:uid="{00000000-0005-0000-0000-0000C5000000}"/>
    <cellStyle name="Акцент4 2" xfId="199" xr:uid="{00000000-0005-0000-0000-0000C6000000}"/>
    <cellStyle name="Акцент4 3" xfId="200" xr:uid="{00000000-0005-0000-0000-0000C7000000}"/>
    <cellStyle name="Акцент5 2" xfId="201" xr:uid="{00000000-0005-0000-0000-0000C8000000}"/>
    <cellStyle name="Акцент5 3" xfId="202" xr:uid="{00000000-0005-0000-0000-0000C9000000}"/>
    <cellStyle name="Акцент6 2" xfId="203" xr:uid="{00000000-0005-0000-0000-0000CA000000}"/>
    <cellStyle name="Акцент6 3" xfId="204" xr:uid="{00000000-0005-0000-0000-0000CB000000}"/>
    <cellStyle name="Ввод  2" xfId="205" xr:uid="{00000000-0005-0000-0000-0000CC000000}"/>
    <cellStyle name="Ввод  3" xfId="206" xr:uid="{00000000-0005-0000-0000-0000CD000000}"/>
    <cellStyle name="Вывод 2" xfId="207" xr:uid="{00000000-0005-0000-0000-0000CE000000}"/>
    <cellStyle name="Вывод 3" xfId="208" xr:uid="{00000000-0005-0000-0000-0000CF000000}"/>
    <cellStyle name="Вычисление 2" xfId="209" xr:uid="{00000000-0005-0000-0000-0000D0000000}"/>
    <cellStyle name="Вычисление 3" xfId="210" xr:uid="{00000000-0005-0000-0000-0000D1000000}"/>
    <cellStyle name="Денежный 2" xfId="211" xr:uid="{00000000-0005-0000-0000-0000D2000000}"/>
    <cellStyle name="Заголовок 1 2" xfId="212" xr:uid="{00000000-0005-0000-0000-0000D3000000}"/>
    <cellStyle name="Заголовок 1 3" xfId="213" xr:uid="{00000000-0005-0000-0000-0000D4000000}"/>
    <cellStyle name="Заголовок 2 2" xfId="214" xr:uid="{00000000-0005-0000-0000-0000D5000000}"/>
    <cellStyle name="Заголовок 2 3" xfId="215" xr:uid="{00000000-0005-0000-0000-0000D6000000}"/>
    <cellStyle name="Заголовок 3 2" xfId="216" xr:uid="{00000000-0005-0000-0000-0000D7000000}"/>
    <cellStyle name="Заголовок 3 3" xfId="217" xr:uid="{00000000-0005-0000-0000-0000D8000000}"/>
    <cellStyle name="Заголовок 4 2" xfId="218" xr:uid="{00000000-0005-0000-0000-0000D9000000}"/>
    <cellStyle name="Заголовок 4 3" xfId="219" xr:uid="{00000000-0005-0000-0000-0000DA000000}"/>
    <cellStyle name="Звичайний" xfId="0" builtinId="0"/>
    <cellStyle name="Итог 2" xfId="220" xr:uid="{00000000-0005-0000-0000-0000DB000000}"/>
    <cellStyle name="Итог 3" xfId="221" xr:uid="{00000000-0005-0000-0000-0000DC000000}"/>
    <cellStyle name="Контрольная ячейка 2" xfId="222" xr:uid="{00000000-0005-0000-0000-0000DD000000}"/>
    <cellStyle name="Контрольная ячейка 3" xfId="223" xr:uid="{00000000-0005-0000-0000-0000DE000000}"/>
    <cellStyle name="Название 2" xfId="224" xr:uid="{00000000-0005-0000-0000-0000DF000000}"/>
    <cellStyle name="Название 3" xfId="225" xr:uid="{00000000-0005-0000-0000-0000E0000000}"/>
    <cellStyle name="Нейтральный 2" xfId="226" xr:uid="{00000000-0005-0000-0000-0000E1000000}"/>
    <cellStyle name="Нейтральный 3" xfId="227" xr:uid="{00000000-0005-0000-0000-0000E2000000}"/>
    <cellStyle name="Обычный 10" xfId="228" xr:uid="{00000000-0005-0000-0000-0000E4000000}"/>
    <cellStyle name="Обычный 11" xfId="229" xr:uid="{00000000-0005-0000-0000-0000E5000000}"/>
    <cellStyle name="Обычный 12" xfId="230" xr:uid="{00000000-0005-0000-0000-0000E6000000}"/>
    <cellStyle name="Обычный 13" xfId="231" xr:uid="{00000000-0005-0000-0000-0000E7000000}"/>
    <cellStyle name="Обычный 14" xfId="232" xr:uid="{00000000-0005-0000-0000-0000E8000000}"/>
    <cellStyle name="Обычный 15" xfId="233" xr:uid="{00000000-0005-0000-0000-0000E9000000}"/>
    <cellStyle name="Обычный 16" xfId="234" xr:uid="{00000000-0005-0000-0000-0000EA000000}"/>
    <cellStyle name="Обычный 17" xfId="235" xr:uid="{00000000-0005-0000-0000-0000EB000000}"/>
    <cellStyle name="Обычный 18" xfId="236" xr:uid="{00000000-0005-0000-0000-0000EC000000}"/>
    <cellStyle name="Обычный 19" xfId="353" xr:uid="{00000000-0005-0000-0000-0000ED000000}"/>
    <cellStyle name="Обычный 2" xfId="237" xr:uid="{00000000-0005-0000-0000-0000EE000000}"/>
    <cellStyle name="Обычный 2 10" xfId="238" xr:uid="{00000000-0005-0000-0000-0000EF000000}"/>
    <cellStyle name="Обычный 2 11" xfId="239" xr:uid="{00000000-0005-0000-0000-0000F0000000}"/>
    <cellStyle name="Обычный 2 12" xfId="240" xr:uid="{00000000-0005-0000-0000-0000F1000000}"/>
    <cellStyle name="Обычный 2 13" xfId="241" xr:uid="{00000000-0005-0000-0000-0000F2000000}"/>
    <cellStyle name="Обычный 2 14" xfId="242" xr:uid="{00000000-0005-0000-0000-0000F3000000}"/>
    <cellStyle name="Обычный 2 15" xfId="243" xr:uid="{00000000-0005-0000-0000-0000F4000000}"/>
    <cellStyle name="Обычный 2 16" xfId="244" xr:uid="{00000000-0005-0000-0000-0000F5000000}"/>
    <cellStyle name="Обычный 2 2" xfId="245" xr:uid="{00000000-0005-0000-0000-0000F6000000}"/>
    <cellStyle name="Обычный 2 2 2" xfId="246" xr:uid="{00000000-0005-0000-0000-0000F7000000}"/>
    <cellStyle name="Обычный 2 2 3" xfId="247" xr:uid="{00000000-0005-0000-0000-0000F8000000}"/>
    <cellStyle name="Обычный 2 2_Расшифровка прочих" xfId="248" xr:uid="{00000000-0005-0000-0000-0000F9000000}"/>
    <cellStyle name="Обычный 2 3" xfId="249" xr:uid="{00000000-0005-0000-0000-0000FA000000}"/>
    <cellStyle name="Обычный 2 4" xfId="250" xr:uid="{00000000-0005-0000-0000-0000FB000000}"/>
    <cellStyle name="Обычный 2 5" xfId="251" xr:uid="{00000000-0005-0000-0000-0000FC000000}"/>
    <cellStyle name="Обычный 2 6" xfId="252" xr:uid="{00000000-0005-0000-0000-0000FD000000}"/>
    <cellStyle name="Обычный 2 7" xfId="253" xr:uid="{00000000-0005-0000-0000-0000FE000000}"/>
    <cellStyle name="Обычный 2 8" xfId="254" xr:uid="{00000000-0005-0000-0000-0000FF000000}"/>
    <cellStyle name="Обычный 2 9" xfId="255" xr:uid="{00000000-0005-0000-0000-000000010000}"/>
    <cellStyle name="Обычный 2_2604-2010" xfId="256" xr:uid="{00000000-0005-0000-0000-000001010000}"/>
    <cellStyle name="Обычный 3" xfId="257" xr:uid="{00000000-0005-0000-0000-000002010000}"/>
    <cellStyle name="Обычный 3 10" xfId="258" xr:uid="{00000000-0005-0000-0000-000003010000}"/>
    <cellStyle name="Обычный 3 11" xfId="259" xr:uid="{00000000-0005-0000-0000-000004010000}"/>
    <cellStyle name="Обычный 3 12" xfId="260" xr:uid="{00000000-0005-0000-0000-000005010000}"/>
    <cellStyle name="Обычный 3 13" xfId="261" xr:uid="{00000000-0005-0000-0000-000006010000}"/>
    <cellStyle name="Обычный 3 14" xfId="262" xr:uid="{00000000-0005-0000-0000-000007010000}"/>
    <cellStyle name="Обычный 3 2" xfId="263" xr:uid="{00000000-0005-0000-0000-000008010000}"/>
    <cellStyle name="Обычный 3 3" xfId="264" xr:uid="{00000000-0005-0000-0000-000009010000}"/>
    <cellStyle name="Обычный 3 4" xfId="265" xr:uid="{00000000-0005-0000-0000-00000A010000}"/>
    <cellStyle name="Обычный 3 5" xfId="266" xr:uid="{00000000-0005-0000-0000-00000B010000}"/>
    <cellStyle name="Обычный 3 6" xfId="267" xr:uid="{00000000-0005-0000-0000-00000C010000}"/>
    <cellStyle name="Обычный 3 7" xfId="268" xr:uid="{00000000-0005-0000-0000-00000D010000}"/>
    <cellStyle name="Обычный 3 8" xfId="269" xr:uid="{00000000-0005-0000-0000-00000E010000}"/>
    <cellStyle name="Обычный 3 9" xfId="270" xr:uid="{00000000-0005-0000-0000-00000F010000}"/>
    <cellStyle name="Обычный 3_Дефицит_7 млрд_0608_бс" xfId="271" xr:uid="{00000000-0005-0000-0000-000010010000}"/>
    <cellStyle name="Обычный 4" xfId="272" xr:uid="{00000000-0005-0000-0000-000011010000}"/>
    <cellStyle name="Обычный 5" xfId="273" xr:uid="{00000000-0005-0000-0000-000012010000}"/>
    <cellStyle name="Обычный 5 2" xfId="274" xr:uid="{00000000-0005-0000-0000-000013010000}"/>
    <cellStyle name="Обычный 6" xfId="275" xr:uid="{00000000-0005-0000-0000-000014010000}"/>
    <cellStyle name="Обычный 6 2" xfId="276" xr:uid="{00000000-0005-0000-0000-000015010000}"/>
    <cellStyle name="Обычный 6 3" xfId="277" xr:uid="{00000000-0005-0000-0000-000016010000}"/>
    <cellStyle name="Обычный 6 4" xfId="278" xr:uid="{00000000-0005-0000-0000-000017010000}"/>
    <cellStyle name="Обычный 6_Дефицит_7 млрд_0608_бс" xfId="279" xr:uid="{00000000-0005-0000-0000-000018010000}"/>
    <cellStyle name="Обычный 7" xfId="280" xr:uid="{00000000-0005-0000-0000-000019010000}"/>
    <cellStyle name="Обычный 7 2" xfId="281" xr:uid="{00000000-0005-0000-0000-00001A010000}"/>
    <cellStyle name="Обычный 8" xfId="282" xr:uid="{00000000-0005-0000-0000-00001B010000}"/>
    <cellStyle name="Обычный 9" xfId="283" xr:uid="{00000000-0005-0000-0000-00001C010000}"/>
    <cellStyle name="Обычный 9 2" xfId="284" xr:uid="{00000000-0005-0000-0000-00001D010000}"/>
    <cellStyle name="Обычный_1139" xfId="354" xr:uid="{00000000-0005-0000-0000-00001E010000}"/>
    <cellStyle name="Плохой 2" xfId="285" xr:uid="{00000000-0005-0000-0000-00001F010000}"/>
    <cellStyle name="Плохой 3" xfId="286" xr:uid="{00000000-0005-0000-0000-000020010000}"/>
    <cellStyle name="Пояснение 2" xfId="287" xr:uid="{00000000-0005-0000-0000-000021010000}"/>
    <cellStyle name="Пояснение 3" xfId="288" xr:uid="{00000000-0005-0000-0000-000022010000}"/>
    <cellStyle name="Примечание 2" xfId="289" xr:uid="{00000000-0005-0000-0000-000023010000}"/>
    <cellStyle name="Примечание 3" xfId="290" xr:uid="{00000000-0005-0000-0000-000024010000}"/>
    <cellStyle name="Процентный 2" xfId="291" xr:uid="{00000000-0005-0000-0000-000025010000}"/>
    <cellStyle name="Процентный 2 10" xfId="292" xr:uid="{00000000-0005-0000-0000-000026010000}"/>
    <cellStyle name="Процентный 2 11" xfId="293" xr:uid="{00000000-0005-0000-0000-000027010000}"/>
    <cellStyle name="Процентный 2 12" xfId="294" xr:uid="{00000000-0005-0000-0000-000028010000}"/>
    <cellStyle name="Процентный 2 13" xfId="295" xr:uid="{00000000-0005-0000-0000-000029010000}"/>
    <cellStyle name="Процентный 2 14" xfId="296" xr:uid="{00000000-0005-0000-0000-00002A010000}"/>
    <cellStyle name="Процентный 2 15" xfId="297" xr:uid="{00000000-0005-0000-0000-00002B010000}"/>
    <cellStyle name="Процентный 2 16" xfId="298" xr:uid="{00000000-0005-0000-0000-00002C010000}"/>
    <cellStyle name="Процентный 2 2" xfId="299" xr:uid="{00000000-0005-0000-0000-00002D010000}"/>
    <cellStyle name="Процентный 2 3" xfId="300" xr:uid="{00000000-0005-0000-0000-00002E010000}"/>
    <cellStyle name="Процентный 2 4" xfId="301" xr:uid="{00000000-0005-0000-0000-00002F010000}"/>
    <cellStyle name="Процентный 2 5" xfId="302" xr:uid="{00000000-0005-0000-0000-000030010000}"/>
    <cellStyle name="Процентный 2 6" xfId="303" xr:uid="{00000000-0005-0000-0000-000031010000}"/>
    <cellStyle name="Процентный 2 7" xfId="304" xr:uid="{00000000-0005-0000-0000-000032010000}"/>
    <cellStyle name="Процентный 2 8" xfId="305" xr:uid="{00000000-0005-0000-0000-000033010000}"/>
    <cellStyle name="Процентный 2 9" xfId="306" xr:uid="{00000000-0005-0000-0000-000034010000}"/>
    <cellStyle name="Процентный 3" xfId="307" xr:uid="{00000000-0005-0000-0000-000035010000}"/>
    <cellStyle name="Процентный 4" xfId="308" xr:uid="{00000000-0005-0000-0000-000036010000}"/>
    <cellStyle name="Процентный 4 2" xfId="309" xr:uid="{00000000-0005-0000-0000-000037010000}"/>
    <cellStyle name="Связанная ячейка 2" xfId="310" xr:uid="{00000000-0005-0000-0000-000038010000}"/>
    <cellStyle name="Связанная ячейка 3" xfId="311" xr:uid="{00000000-0005-0000-0000-000039010000}"/>
    <cellStyle name="Стиль 1" xfId="312" xr:uid="{00000000-0005-0000-0000-00003A010000}"/>
    <cellStyle name="Стиль 1 2" xfId="313" xr:uid="{00000000-0005-0000-0000-00003B010000}"/>
    <cellStyle name="Стиль 1 3" xfId="314" xr:uid="{00000000-0005-0000-0000-00003C010000}"/>
    <cellStyle name="Стиль 1 4" xfId="315" xr:uid="{00000000-0005-0000-0000-00003D010000}"/>
    <cellStyle name="Стиль 1 5" xfId="316" xr:uid="{00000000-0005-0000-0000-00003E010000}"/>
    <cellStyle name="Стиль 1 6" xfId="317" xr:uid="{00000000-0005-0000-0000-00003F010000}"/>
    <cellStyle name="Стиль 1 7" xfId="318" xr:uid="{00000000-0005-0000-0000-000040010000}"/>
    <cellStyle name="Текст предупреждения 2" xfId="319" xr:uid="{00000000-0005-0000-0000-000041010000}"/>
    <cellStyle name="Текст предупреждения 3" xfId="320" xr:uid="{00000000-0005-0000-0000-000042010000}"/>
    <cellStyle name="Тысячи [0]_1.62" xfId="321" xr:uid="{00000000-0005-0000-0000-000043010000}"/>
    <cellStyle name="Тысячи_1.62" xfId="322" xr:uid="{00000000-0005-0000-0000-000044010000}"/>
    <cellStyle name="Финансовый 2" xfId="323" xr:uid="{00000000-0005-0000-0000-000045010000}"/>
    <cellStyle name="Финансовый 2 10" xfId="324" xr:uid="{00000000-0005-0000-0000-000046010000}"/>
    <cellStyle name="Финансовый 2 11" xfId="325" xr:uid="{00000000-0005-0000-0000-000047010000}"/>
    <cellStyle name="Финансовый 2 12" xfId="326" xr:uid="{00000000-0005-0000-0000-000048010000}"/>
    <cellStyle name="Финансовый 2 13" xfId="327" xr:uid="{00000000-0005-0000-0000-000049010000}"/>
    <cellStyle name="Финансовый 2 14" xfId="328" xr:uid="{00000000-0005-0000-0000-00004A010000}"/>
    <cellStyle name="Финансовый 2 15" xfId="329" xr:uid="{00000000-0005-0000-0000-00004B010000}"/>
    <cellStyle name="Финансовый 2 16" xfId="330" xr:uid="{00000000-0005-0000-0000-00004C010000}"/>
    <cellStyle name="Финансовый 2 17" xfId="331" xr:uid="{00000000-0005-0000-0000-00004D010000}"/>
    <cellStyle name="Финансовый 2 2" xfId="332" xr:uid="{00000000-0005-0000-0000-00004E010000}"/>
    <cellStyle name="Финансовый 2 3" xfId="333" xr:uid="{00000000-0005-0000-0000-00004F010000}"/>
    <cellStyle name="Финансовый 2 4" xfId="334" xr:uid="{00000000-0005-0000-0000-000050010000}"/>
    <cellStyle name="Финансовый 2 5" xfId="335" xr:uid="{00000000-0005-0000-0000-000051010000}"/>
    <cellStyle name="Финансовый 2 6" xfId="336" xr:uid="{00000000-0005-0000-0000-000052010000}"/>
    <cellStyle name="Финансовый 2 7" xfId="337" xr:uid="{00000000-0005-0000-0000-000053010000}"/>
    <cellStyle name="Финансовый 2 8" xfId="338" xr:uid="{00000000-0005-0000-0000-000054010000}"/>
    <cellStyle name="Финансовый 2 9" xfId="339" xr:uid="{00000000-0005-0000-0000-000055010000}"/>
    <cellStyle name="Финансовый 3" xfId="340" xr:uid="{00000000-0005-0000-0000-000056010000}"/>
    <cellStyle name="Финансовый 3 2" xfId="341" xr:uid="{00000000-0005-0000-0000-000057010000}"/>
    <cellStyle name="Финансовый 4" xfId="342" xr:uid="{00000000-0005-0000-0000-000058010000}"/>
    <cellStyle name="Финансовый 4 2" xfId="343" xr:uid="{00000000-0005-0000-0000-000059010000}"/>
    <cellStyle name="Финансовый 4 3" xfId="344" xr:uid="{00000000-0005-0000-0000-00005A010000}"/>
    <cellStyle name="Финансовый 5" xfId="345" xr:uid="{00000000-0005-0000-0000-00005B010000}"/>
    <cellStyle name="Финансовый 6" xfId="346" xr:uid="{00000000-0005-0000-0000-00005C010000}"/>
    <cellStyle name="Финансовый 7" xfId="347" xr:uid="{00000000-0005-0000-0000-00005D010000}"/>
    <cellStyle name="Хороший 2" xfId="348" xr:uid="{00000000-0005-0000-0000-00005E010000}"/>
    <cellStyle name="Хороший 3" xfId="349" xr:uid="{00000000-0005-0000-0000-00005F010000}"/>
    <cellStyle name="числовой" xfId="350" xr:uid="{00000000-0005-0000-0000-000060010000}"/>
    <cellStyle name="Ю" xfId="351" xr:uid="{00000000-0005-0000-0000-000061010000}"/>
    <cellStyle name="Ю-FreeSet_10" xfId="352" xr:uid="{00000000-0005-0000-0000-000062010000}"/>
  </cellStyles>
  <dxfs count="0"/>
  <tableStyles count="0" defaultTableStyle="TableStyleMedium2" defaultPivotStyle="PivotStyleLight16"/>
  <colors>
    <mruColors>
      <color rgb="FF9CFE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2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styles" Target="styles.xml"/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20" Type="http://schemas.openxmlformats.org/officeDocument/2006/relationships/externalLink" Target="externalLinks/externalLink14.xml"/><Relationship Id="rId41" Type="http://schemas.openxmlformats.org/officeDocument/2006/relationships/externalLink" Target="externalLinks/externalLink3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i"/>
      <sheetName val="Setup"/>
      <sheetName val="200"/>
      <sheetName val="1993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рік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</sheetNames>
    <sheetDataSet>
      <sheetData sheetId="0" refreshError="1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3"/>
  </sheetPr>
  <dimension ref="A1:J307"/>
  <sheetViews>
    <sheetView view="pageBreakPreview" topLeftCell="A70" zoomScale="60" zoomScaleNormal="75" workbookViewId="0">
      <selection activeCell="C77" sqref="C77"/>
    </sheetView>
  </sheetViews>
  <sheetFormatPr defaultRowHeight="18.75"/>
  <cols>
    <col min="1" max="1" width="65.42578125" style="3" customWidth="1"/>
    <col min="2" max="2" width="8.5703125" style="123" customWidth="1"/>
    <col min="3" max="3" width="15.140625" style="123" customWidth="1"/>
    <col min="4" max="4" width="15.42578125" style="123" customWidth="1"/>
    <col min="5" max="5" width="15.28515625" style="3" customWidth="1"/>
    <col min="6" max="6" width="15.7109375" style="3" customWidth="1"/>
    <col min="7" max="7" width="15.5703125" style="3" customWidth="1"/>
    <col min="8" max="8" width="14.140625" style="72" customWidth="1"/>
    <col min="9" max="9" width="10" style="3" customWidth="1"/>
    <col min="10" max="10" width="67.42578125" style="3" customWidth="1"/>
    <col min="11" max="11" width="15.28515625" style="3" customWidth="1"/>
    <col min="12" max="12" width="9.140625" style="3" customWidth="1"/>
    <col min="13" max="13" width="10.5703125" style="3" customWidth="1"/>
    <col min="14" max="16384" width="9.140625" style="3"/>
  </cols>
  <sheetData>
    <row r="1" spans="1:8" ht="87" customHeight="1">
      <c r="A1" s="300" t="s">
        <v>440</v>
      </c>
      <c r="B1" s="301"/>
      <c r="C1" s="301"/>
      <c r="D1" s="301"/>
      <c r="E1" s="301"/>
      <c r="F1" s="301"/>
      <c r="G1" s="301"/>
      <c r="H1" s="301"/>
    </row>
    <row r="2" spans="1:8" ht="39" customHeight="1">
      <c r="A2" s="299" t="s">
        <v>25</v>
      </c>
      <c r="B2" s="299"/>
      <c r="C2" s="299"/>
      <c r="D2" s="299"/>
      <c r="E2" s="299"/>
      <c r="F2" s="299"/>
      <c r="G2" s="299"/>
      <c r="H2" s="299"/>
    </row>
    <row r="3" spans="1:8" ht="23.25" customHeight="1">
      <c r="B3" s="66"/>
      <c r="C3" s="124"/>
      <c r="D3" s="66"/>
      <c r="E3" s="66"/>
      <c r="F3" s="66"/>
      <c r="G3" s="66"/>
      <c r="H3" s="71" t="s">
        <v>89</v>
      </c>
    </row>
    <row r="4" spans="1:8" ht="56.25" customHeight="1">
      <c r="A4" s="309" t="s">
        <v>31</v>
      </c>
      <c r="B4" s="310" t="s">
        <v>5</v>
      </c>
      <c r="C4" s="310" t="s">
        <v>178</v>
      </c>
      <c r="D4" s="310"/>
      <c r="E4" s="309" t="s">
        <v>433</v>
      </c>
      <c r="F4" s="309"/>
      <c r="G4" s="309"/>
      <c r="H4" s="309"/>
    </row>
    <row r="5" spans="1:8" ht="37.5" customHeight="1">
      <c r="A5" s="309"/>
      <c r="B5" s="310"/>
      <c r="C5" s="126" t="s">
        <v>180</v>
      </c>
      <c r="D5" s="126" t="s">
        <v>432</v>
      </c>
      <c r="E5" s="131" t="s">
        <v>161</v>
      </c>
      <c r="F5" s="131" t="s">
        <v>162</v>
      </c>
      <c r="G5" s="131" t="s">
        <v>163</v>
      </c>
      <c r="H5" s="131" t="s">
        <v>426</v>
      </c>
    </row>
    <row r="6" spans="1:8" ht="20.25" customHeight="1">
      <c r="A6" s="125">
        <v>1</v>
      </c>
      <c r="B6" s="126">
        <v>2</v>
      </c>
      <c r="C6" s="126">
        <v>3</v>
      </c>
      <c r="D6" s="126">
        <v>4</v>
      </c>
      <c r="E6" s="126">
        <v>5</v>
      </c>
      <c r="F6" s="126">
        <v>6</v>
      </c>
      <c r="G6" s="126">
        <v>7</v>
      </c>
      <c r="H6" s="126">
        <v>8</v>
      </c>
    </row>
    <row r="7" spans="1:8" ht="30" customHeight="1">
      <c r="A7" s="311" t="s">
        <v>144</v>
      </c>
      <c r="B7" s="311"/>
      <c r="C7" s="311"/>
      <c r="D7" s="311"/>
      <c r="E7" s="311"/>
      <c r="F7" s="311"/>
      <c r="G7" s="311"/>
      <c r="H7" s="311"/>
    </row>
    <row r="8" spans="1:8" ht="41.25" customHeight="1">
      <c r="A8" s="132" t="s">
        <v>415</v>
      </c>
      <c r="B8" s="92">
        <v>1000</v>
      </c>
      <c r="C8" s="17">
        <v>145310.6</v>
      </c>
      <c r="D8" s="17">
        <v>249664.7</v>
      </c>
      <c r="E8" s="17">
        <v>192174.8</v>
      </c>
      <c r="F8" s="17">
        <v>249664.7</v>
      </c>
      <c r="G8" s="17">
        <f>F8-E8</f>
        <v>57489.900000000023</v>
      </c>
      <c r="H8" s="133">
        <f>(F8/E8)*100</f>
        <v>129.91542075235671</v>
      </c>
    </row>
    <row r="9" spans="1:8" ht="40.5" customHeight="1">
      <c r="A9" s="132" t="s">
        <v>111</v>
      </c>
      <c r="B9" s="92">
        <v>1010</v>
      </c>
      <c r="C9" s="17">
        <f t="shared" ref="C9" si="0">SUM(C10:C14)</f>
        <v>-153503.4</v>
      </c>
      <c r="D9" s="17">
        <f t="shared" ref="D9:E9" si="1">SUM(D10:D14)</f>
        <v>-271207.40000000002</v>
      </c>
      <c r="E9" s="17">
        <f t="shared" si="1"/>
        <v>-185202.6</v>
      </c>
      <c r="F9" s="17">
        <f t="shared" ref="F9" si="2">SUM(F10:F14)</f>
        <v>-271207.40000000002</v>
      </c>
      <c r="G9" s="17">
        <f t="shared" ref="G9:G43" si="3">F9-E9</f>
        <v>-86004.800000000017</v>
      </c>
      <c r="H9" s="133">
        <f t="shared" ref="H9:H43" si="4">(F9/E9)*100</f>
        <v>146.43822494932576</v>
      </c>
    </row>
    <row r="10" spans="1:8" ht="20.100000000000001" customHeight="1">
      <c r="A10" s="25" t="s">
        <v>112</v>
      </c>
      <c r="B10" s="125">
        <v>1011</v>
      </c>
      <c r="C10" s="78">
        <v>-46041.2</v>
      </c>
      <c r="D10" s="78">
        <v>-73019.899999999994</v>
      </c>
      <c r="E10" s="78">
        <v>-43356.800000000003</v>
      </c>
      <c r="F10" s="78">
        <v>-73019.899999999994</v>
      </c>
      <c r="G10" s="24">
        <f t="shared" si="3"/>
        <v>-29663.099999999991</v>
      </c>
      <c r="H10" s="134">
        <f t="shared" si="4"/>
        <v>168.41625765739167</v>
      </c>
    </row>
    <row r="11" spans="1:8" ht="20.100000000000001" customHeight="1">
      <c r="A11" s="25" t="s">
        <v>2</v>
      </c>
      <c r="B11" s="125">
        <v>1012</v>
      </c>
      <c r="C11" s="78">
        <v>-81666.5</v>
      </c>
      <c r="D11" s="78">
        <v>-141067.4</v>
      </c>
      <c r="E11" s="78">
        <v>-108240.7</v>
      </c>
      <c r="F11" s="78">
        <v>-141067.4</v>
      </c>
      <c r="G11" s="24">
        <f t="shared" si="3"/>
        <v>-32826.699999999997</v>
      </c>
      <c r="H11" s="134">
        <f t="shared" si="4"/>
        <v>130.32750157750272</v>
      </c>
    </row>
    <row r="12" spans="1:8" ht="20.100000000000001" customHeight="1">
      <c r="A12" s="25" t="s">
        <v>3</v>
      </c>
      <c r="B12" s="125">
        <v>1013</v>
      </c>
      <c r="C12" s="78">
        <v>-17935.8</v>
      </c>
      <c r="D12" s="78">
        <v>-30659.200000000001</v>
      </c>
      <c r="E12" s="78">
        <v>-23749.1</v>
      </c>
      <c r="F12" s="78">
        <v>-30659.200000000001</v>
      </c>
      <c r="G12" s="24">
        <f t="shared" si="3"/>
        <v>-6910.1000000000022</v>
      </c>
      <c r="H12" s="134">
        <f t="shared" si="4"/>
        <v>129.09626048987118</v>
      </c>
    </row>
    <row r="13" spans="1:8" ht="20.100000000000001" customHeight="1">
      <c r="A13" s="25" t="s">
        <v>4</v>
      </c>
      <c r="B13" s="125">
        <v>1014</v>
      </c>
      <c r="C13" s="78">
        <v>-3195.6</v>
      </c>
      <c r="D13" s="78">
        <v>-23373.4</v>
      </c>
      <c r="E13" s="78">
        <v>-8000</v>
      </c>
      <c r="F13" s="78">
        <v>-23373.4</v>
      </c>
      <c r="G13" s="24">
        <f t="shared" si="3"/>
        <v>-15373.400000000001</v>
      </c>
      <c r="H13" s="134">
        <f t="shared" si="4"/>
        <v>292.16750000000002</v>
      </c>
    </row>
    <row r="14" spans="1:8" ht="20.100000000000001" customHeight="1">
      <c r="A14" s="25" t="s">
        <v>80</v>
      </c>
      <c r="B14" s="125">
        <v>1015</v>
      </c>
      <c r="C14" s="78">
        <v>-4664.3</v>
      </c>
      <c r="D14" s="78">
        <v>-3087.5</v>
      </c>
      <c r="E14" s="78">
        <v>-1856</v>
      </c>
      <c r="F14" s="78">
        <v>-3087.5</v>
      </c>
      <c r="G14" s="24">
        <f t="shared" si="3"/>
        <v>-1231.5</v>
      </c>
      <c r="H14" s="134">
        <f t="shared" si="4"/>
        <v>166.35237068965517</v>
      </c>
    </row>
    <row r="15" spans="1:8" ht="20.100000000000001" customHeight="1">
      <c r="A15" s="132" t="s">
        <v>34</v>
      </c>
      <c r="B15" s="125">
        <v>1020</v>
      </c>
      <c r="C15" s="17">
        <f t="shared" ref="C15" si="5">SUM(C8:C9)</f>
        <v>-8192.7999999999884</v>
      </c>
      <c r="D15" s="17">
        <f t="shared" ref="D15:E15" si="6">SUM(D8:D9)</f>
        <v>-21542.700000000012</v>
      </c>
      <c r="E15" s="17">
        <f t="shared" si="6"/>
        <v>6972.1999999999825</v>
      </c>
      <c r="F15" s="17">
        <f t="shared" ref="F15" si="7">SUM(F8:F9)</f>
        <v>-21542.700000000012</v>
      </c>
      <c r="G15" s="17">
        <f t="shared" si="3"/>
        <v>-28514.899999999994</v>
      </c>
      <c r="H15" s="133">
        <f t="shared" si="4"/>
        <v>-308.97994894007724</v>
      </c>
    </row>
    <row r="16" spans="1:8" ht="20.100000000000001" customHeight="1">
      <c r="A16" s="132" t="s">
        <v>133</v>
      </c>
      <c r="B16" s="92">
        <v>1020</v>
      </c>
      <c r="C16" s="17">
        <f t="shared" ref="C16" si="8">SUM(C17:C21)</f>
        <v>-7697.6000000000013</v>
      </c>
      <c r="D16" s="17">
        <f t="shared" ref="D16:E16" si="9">SUM(D17:D21)</f>
        <v>-11791.6</v>
      </c>
      <c r="E16" s="17">
        <f t="shared" si="9"/>
        <v>-9375.4</v>
      </c>
      <c r="F16" s="17">
        <f t="shared" ref="F16" si="10">SUM(F17:F21)</f>
        <v>-11791.6</v>
      </c>
      <c r="G16" s="17">
        <f t="shared" si="3"/>
        <v>-2416.2000000000007</v>
      </c>
      <c r="H16" s="133">
        <f t="shared" si="4"/>
        <v>125.77170040744929</v>
      </c>
    </row>
    <row r="17" spans="1:8" ht="20.100000000000001" customHeight="1">
      <c r="A17" s="25" t="s">
        <v>112</v>
      </c>
      <c r="B17" s="125">
        <v>1021</v>
      </c>
      <c r="C17" s="78">
        <v>-77.599999999999994</v>
      </c>
      <c r="D17" s="78">
        <v>-51.9</v>
      </c>
      <c r="E17" s="78">
        <v>-78.3</v>
      </c>
      <c r="F17" s="78">
        <v>-51.9</v>
      </c>
      <c r="G17" s="24">
        <f t="shared" si="3"/>
        <v>26.4</v>
      </c>
      <c r="H17" s="134">
        <f t="shared" si="4"/>
        <v>66.283524904214559</v>
      </c>
    </row>
    <row r="18" spans="1:8" ht="20.100000000000001" customHeight="1">
      <c r="A18" s="25" t="s">
        <v>2</v>
      </c>
      <c r="B18" s="125">
        <v>1022</v>
      </c>
      <c r="C18" s="78">
        <v>-5946.3</v>
      </c>
      <c r="D18" s="78">
        <v>-9261.7000000000007</v>
      </c>
      <c r="E18" s="78">
        <v>-7120</v>
      </c>
      <c r="F18" s="78">
        <v>-9261.7000000000007</v>
      </c>
      <c r="G18" s="24">
        <f t="shared" si="3"/>
        <v>-2141.7000000000007</v>
      </c>
      <c r="H18" s="134">
        <f t="shared" si="4"/>
        <v>130.08005617977528</v>
      </c>
    </row>
    <row r="19" spans="1:8" ht="20.100000000000001" customHeight="1">
      <c r="A19" s="25" t="s">
        <v>3</v>
      </c>
      <c r="B19" s="125">
        <v>1023</v>
      </c>
      <c r="C19" s="78">
        <v>-1208.4000000000001</v>
      </c>
      <c r="D19" s="78">
        <v>-1808.5</v>
      </c>
      <c r="E19" s="78">
        <v>-1559.3</v>
      </c>
      <c r="F19" s="78">
        <v>-1808.5</v>
      </c>
      <c r="G19" s="24">
        <f t="shared" si="3"/>
        <v>-249.20000000000005</v>
      </c>
      <c r="H19" s="134">
        <f t="shared" si="4"/>
        <v>115.98153017379593</v>
      </c>
    </row>
    <row r="20" spans="1:8" ht="20.100000000000001" customHeight="1">
      <c r="A20" s="25" t="s">
        <v>4</v>
      </c>
      <c r="B20" s="125">
        <v>1024</v>
      </c>
      <c r="C20" s="78" t="s">
        <v>35</v>
      </c>
      <c r="D20" s="78" t="s">
        <v>35</v>
      </c>
      <c r="E20" s="78" t="s">
        <v>35</v>
      </c>
      <c r="F20" s="78" t="s">
        <v>35</v>
      </c>
      <c r="G20" s="24"/>
      <c r="H20" s="134"/>
    </row>
    <row r="21" spans="1:8" ht="20.100000000000001" customHeight="1">
      <c r="A21" s="25" t="s">
        <v>113</v>
      </c>
      <c r="B21" s="125">
        <v>1025</v>
      </c>
      <c r="C21" s="78">
        <v>-465.3</v>
      </c>
      <c r="D21" s="78">
        <v>-669.5</v>
      </c>
      <c r="E21" s="78">
        <v>-617.79999999999995</v>
      </c>
      <c r="F21" s="78">
        <v>-669.5</v>
      </c>
      <c r="G21" s="24">
        <f t="shared" si="3"/>
        <v>-51.700000000000045</v>
      </c>
      <c r="H21" s="134">
        <f t="shared" si="4"/>
        <v>108.36840401424411</v>
      </c>
    </row>
    <row r="22" spans="1:8" ht="20.100000000000001" customHeight="1">
      <c r="A22" s="132" t="s">
        <v>53</v>
      </c>
      <c r="B22" s="92">
        <v>1040</v>
      </c>
      <c r="C22" s="17">
        <f>SUM(C23:C24)</f>
        <v>20708.3</v>
      </c>
      <c r="D22" s="17">
        <f>SUM(D23:D24)</f>
        <v>35857.599999999999</v>
      </c>
      <c r="E22" s="17">
        <f>SUM(E23:E24)</f>
        <v>17782.099999999999</v>
      </c>
      <c r="F22" s="17">
        <f>SUM(F23:F24)</f>
        <v>35857.599999999999</v>
      </c>
      <c r="G22" s="17">
        <f t="shared" si="3"/>
        <v>18075.5</v>
      </c>
      <c r="H22" s="133">
        <f t="shared" si="4"/>
        <v>201.64997385010773</v>
      </c>
    </row>
    <row r="23" spans="1:8" ht="20.100000000000001" customHeight="1">
      <c r="A23" s="25" t="s">
        <v>54</v>
      </c>
      <c r="B23" s="125">
        <v>1041</v>
      </c>
      <c r="C23" s="24"/>
      <c r="D23" s="24"/>
      <c r="E23" s="24"/>
      <c r="F23" s="24"/>
      <c r="G23" s="24">
        <f t="shared" si="3"/>
        <v>0</v>
      </c>
      <c r="H23" s="135" t="e">
        <f t="shared" si="4"/>
        <v>#DIV/0!</v>
      </c>
    </row>
    <row r="24" spans="1:8" ht="20.100000000000001" customHeight="1">
      <c r="A24" s="25" t="s">
        <v>55</v>
      </c>
      <c r="B24" s="125">
        <v>1042</v>
      </c>
      <c r="C24" s="78">
        <v>20708.3</v>
      </c>
      <c r="D24" s="78">
        <v>35857.599999999999</v>
      </c>
      <c r="E24" s="78">
        <v>17782.099999999999</v>
      </c>
      <c r="F24" s="78">
        <v>35857.599999999999</v>
      </c>
      <c r="G24" s="24">
        <f t="shared" si="3"/>
        <v>18075.5</v>
      </c>
      <c r="H24" s="134">
        <f t="shared" si="4"/>
        <v>201.64997385010773</v>
      </c>
    </row>
    <row r="25" spans="1:8" ht="20.100000000000001" customHeight="1">
      <c r="A25" s="132" t="s">
        <v>14</v>
      </c>
      <c r="B25" s="92">
        <v>1030</v>
      </c>
      <c r="C25" s="17">
        <f t="shared" ref="C25" si="11">SUM(C26:C30)</f>
        <v>-6072.9999999999991</v>
      </c>
      <c r="D25" s="17">
        <f t="shared" ref="D25:E25" si="12">SUM(D26:D30)</f>
        <v>-8254.4</v>
      </c>
      <c r="E25" s="17">
        <f t="shared" si="12"/>
        <v>-27476.3</v>
      </c>
      <c r="F25" s="17">
        <f t="shared" ref="F25" si="13">SUM(F26:F30)</f>
        <v>-8254.4</v>
      </c>
      <c r="G25" s="17">
        <f t="shared" si="3"/>
        <v>19221.900000000001</v>
      </c>
      <c r="H25" s="133">
        <f t="shared" si="4"/>
        <v>30.041890647576274</v>
      </c>
    </row>
    <row r="26" spans="1:8" ht="20.100000000000001" customHeight="1">
      <c r="A26" s="25" t="s">
        <v>112</v>
      </c>
      <c r="B26" s="125">
        <v>1031</v>
      </c>
      <c r="C26" s="24" t="s">
        <v>35</v>
      </c>
      <c r="D26" s="24" t="s">
        <v>35</v>
      </c>
      <c r="E26" s="24" t="s">
        <v>35</v>
      </c>
      <c r="F26" s="24" t="s">
        <v>35</v>
      </c>
      <c r="G26" s="24"/>
      <c r="H26" s="134"/>
    </row>
    <row r="27" spans="1:8" ht="20.100000000000001" customHeight="1">
      <c r="A27" s="25" t="s">
        <v>2</v>
      </c>
      <c r="B27" s="125">
        <v>1032</v>
      </c>
      <c r="C27" s="78">
        <v>-3179.1</v>
      </c>
      <c r="D27" s="78">
        <v>-4267.2</v>
      </c>
      <c r="E27" s="78">
        <v>-18849.5</v>
      </c>
      <c r="F27" s="78">
        <v>-4267.2</v>
      </c>
      <c r="G27" s="24">
        <f t="shared" si="3"/>
        <v>14582.3</v>
      </c>
      <c r="H27" s="134">
        <f t="shared" si="4"/>
        <v>22.638266267009737</v>
      </c>
    </row>
    <row r="28" spans="1:8" ht="20.100000000000001" customHeight="1">
      <c r="A28" s="25" t="s">
        <v>3</v>
      </c>
      <c r="B28" s="125">
        <v>1033</v>
      </c>
      <c r="C28" s="78">
        <v>-626.79999999999995</v>
      </c>
      <c r="D28" s="78">
        <v>-833.6</v>
      </c>
      <c r="E28" s="78">
        <v>-4136.8</v>
      </c>
      <c r="F28" s="78">
        <v>-833.6</v>
      </c>
      <c r="G28" s="24">
        <f t="shared" si="3"/>
        <v>3303.2000000000003</v>
      </c>
      <c r="H28" s="134">
        <f t="shared" si="4"/>
        <v>20.15084122993618</v>
      </c>
    </row>
    <row r="29" spans="1:8" ht="20.100000000000001" customHeight="1">
      <c r="A29" s="25" t="s">
        <v>4</v>
      </c>
      <c r="B29" s="125">
        <v>1034</v>
      </c>
      <c r="C29" s="78">
        <v>-1795.9</v>
      </c>
      <c r="D29" s="78">
        <v>-2583.1999999999998</v>
      </c>
      <c r="E29" s="24">
        <v>-4000</v>
      </c>
      <c r="F29" s="78">
        <v>-2583.1999999999998</v>
      </c>
      <c r="G29" s="65">
        <f t="shared" si="3"/>
        <v>1416.8000000000002</v>
      </c>
      <c r="H29" s="135">
        <f t="shared" si="4"/>
        <v>64.58</v>
      </c>
    </row>
    <row r="30" spans="1:8" ht="20.100000000000001" customHeight="1">
      <c r="A30" s="25" t="s">
        <v>114</v>
      </c>
      <c r="B30" s="125">
        <v>1035</v>
      </c>
      <c r="C30" s="78">
        <v>-471.2</v>
      </c>
      <c r="D30" s="78">
        <v>-570.4</v>
      </c>
      <c r="E30" s="24">
        <v>-490</v>
      </c>
      <c r="F30" s="78">
        <v>-570.4</v>
      </c>
      <c r="G30" s="24">
        <f t="shared" si="3"/>
        <v>-80.399999999999977</v>
      </c>
      <c r="H30" s="134">
        <f t="shared" si="4"/>
        <v>116.40816326530611</v>
      </c>
    </row>
    <row r="31" spans="1:8" ht="21" customHeight="1">
      <c r="A31" s="132" t="s">
        <v>1</v>
      </c>
      <c r="B31" s="125">
        <v>1100</v>
      </c>
      <c r="C31" s="17">
        <f t="shared" ref="C31" si="14">SUM(C15,C16,C22,C25)</f>
        <v>-1255.0999999999904</v>
      </c>
      <c r="D31" s="17">
        <f t="shared" ref="D31:E31" si="15">SUM(D15,D16,D22,D25)</f>
        <v>-5731.1000000000113</v>
      </c>
      <c r="E31" s="17">
        <f t="shared" si="15"/>
        <v>-12097.400000000018</v>
      </c>
      <c r="F31" s="17">
        <f t="shared" ref="F31" si="16">SUM(F15,F16,F22,F25)</f>
        <v>-5731.1000000000113</v>
      </c>
      <c r="G31" s="17">
        <f t="shared" si="3"/>
        <v>6366.3000000000065</v>
      </c>
      <c r="H31" s="133">
        <f t="shared" si="4"/>
        <v>47.37464248516212</v>
      </c>
    </row>
    <row r="32" spans="1:8" ht="20.100000000000001" customHeight="1">
      <c r="A32" s="132" t="s">
        <v>416</v>
      </c>
      <c r="B32" s="92">
        <v>1130</v>
      </c>
      <c r="C32" s="17">
        <v>267.8</v>
      </c>
      <c r="D32" s="17">
        <v>710.4</v>
      </c>
      <c r="E32" s="17">
        <v>97.4</v>
      </c>
      <c r="F32" s="17">
        <v>710.4</v>
      </c>
      <c r="G32" s="17">
        <f t="shared" si="3"/>
        <v>613</v>
      </c>
      <c r="H32" s="133">
        <f t="shared" si="4"/>
        <v>729.36344969199172</v>
      </c>
    </row>
    <row r="33" spans="1:8" ht="20.100000000000001" customHeight="1">
      <c r="A33" s="136" t="s">
        <v>417</v>
      </c>
      <c r="B33" s="92">
        <v>1140</v>
      </c>
      <c r="C33" s="24" t="s">
        <v>35</v>
      </c>
      <c r="D33" s="17" t="s">
        <v>35</v>
      </c>
      <c r="E33" s="24" t="s">
        <v>35</v>
      </c>
      <c r="F33" s="17" t="s">
        <v>35</v>
      </c>
      <c r="G33" s="17"/>
      <c r="H33" s="133"/>
    </row>
    <row r="34" spans="1:8" ht="20.100000000000001" customHeight="1">
      <c r="A34" s="132" t="s">
        <v>418</v>
      </c>
      <c r="B34" s="92">
        <v>1150</v>
      </c>
      <c r="C34" s="17">
        <v>4633.3</v>
      </c>
      <c r="D34" s="17">
        <v>24167.1</v>
      </c>
      <c r="E34" s="17">
        <v>12000</v>
      </c>
      <c r="F34" s="17">
        <v>24167.1</v>
      </c>
      <c r="G34" s="17">
        <f t="shared" si="3"/>
        <v>12167.099999999999</v>
      </c>
      <c r="H34" s="133">
        <f t="shared" si="4"/>
        <v>201.39249999999998</v>
      </c>
    </row>
    <row r="35" spans="1:8" ht="20.100000000000001" customHeight="1">
      <c r="A35" s="132" t="s">
        <v>419</v>
      </c>
      <c r="B35" s="92">
        <v>1160</v>
      </c>
      <c r="C35" s="24" t="s">
        <v>35</v>
      </c>
      <c r="D35" s="17" t="s">
        <v>35</v>
      </c>
      <c r="E35" s="24" t="s">
        <v>35</v>
      </c>
      <c r="F35" s="17" t="s">
        <v>35</v>
      </c>
      <c r="G35" s="17"/>
      <c r="H35" s="133"/>
    </row>
    <row r="36" spans="1:8" ht="20.100000000000001" customHeight="1">
      <c r="A36" s="132" t="s">
        <v>17</v>
      </c>
      <c r="B36" s="92">
        <v>1170</v>
      </c>
      <c r="C36" s="17">
        <f>SUM(C31, C32:C35)</f>
        <v>3646.00000000001</v>
      </c>
      <c r="D36" s="17">
        <f>SUM(D31, D32:D35)</f>
        <v>19146.399999999987</v>
      </c>
      <c r="E36" s="17">
        <f>SUM(E31, E32:E35)</f>
        <v>-1.8189894035458565E-11</v>
      </c>
      <c r="F36" s="17">
        <f>SUM(F31, F32:F35)</f>
        <v>19146.399999999987</v>
      </c>
      <c r="G36" s="17">
        <f t="shared" si="3"/>
        <v>19146.400000000005</v>
      </c>
      <c r="H36" s="133"/>
    </row>
    <row r="37" spans="1:8" ht="20.100000000000001" customHeight="1">
      <c r="A37" s="136" t="s">
        <v>37</v>
      </c>
      <c r="B37" s="125">
        <v>1180</v>
      </c>
      <c r="C37" s="24" t="s">
        <v>35</v>
      </c>
      <c r="D37" s="24" t="s">
        <v>35</v>
      </c>
      <c r="E37" s="24" t="s">
        <v>35</v>
      </c>
      <c r="F37" s="24" t="s">
        <v>35</v>
      </c>
      <c r="G37" s="24"/>
      <c r="H37" s="134"/>
    </row>
    <row r="38" spans="1:8" ht="20.100000000000001" customHeight="1">
      <c r="A38" s="136" t="s">
        <v>38</v>
      </c>
      <c r="B38" s="125">
        <v>1181</v>
      </c>
      <c r="C38" s="24"/>
      <c r="D38" s="24"/>
      <c r="E38" s="24"/>
      <c r="F38" s="24"/>
      <c r="G38" s="17"/>
      <c r="H38" s="134"/>
    </row>
    <row r="39" spans="1:8" ht="20.100000000000001" customHeight="1">
      <c r="A39" s="132" t="s">
        <v>76</v>
      </c>
      <c r="B39" s="92">
        <v>1200</v>
      </c>
      <c r="C39" s="17">
        <f>SUM(C36:C38)</f>
        <v>3646.00000000001</v>
      </c>
      <c r="D39" s="17">
        <f>SUM(D36:D38)</f>
        <v>19146.399999999987</v>
      </c>
      <c r="E39" s="17">
        <f>SUM(E36:E38)</f>
        <v>-1.8189894035458565E-11</v>
      </c>
      <c r="F39" s="17">
        <f>SUM(F36:F38)</f>
        <v>19146.399999999987</v>
      </c>
      <c r="G39" s="17">
        <f t="shared" si="3"/>
        <v>19146.400000000005</v>
      </c>
      <c r="H39" s="133"/>
    </row>
    <row r="40" spans="1:8" ht="20.100000000000001" customHeight="1">
      <c r="A40" s="136" t="s">
        <v>77</v>
      </c>
      <c r="B40" s="125">
        <v>1201</v>
      </c>
      <c r="C40" s="24"/>
      <c r="D40" s="24"/>
      <c r="E40" s="24"/>
      <c r="F40" s="24"/>
      <c r="G40" s="24">
        <f t="shared" si="3"/>
        <v>0</v>
      </c>
      <c r="H40" s="134"/>
    </row>
    <row r="41" spans="1:8" ht="20.100000000000001" customHeight="1">
      <c r="A41" s="136" t="s">
        <v>78</v>
      </c>
      <c r="B41" s="125">
        <v>1202</v>
      </c>
      <c r="C41" s="24" t="s">
        <v>35</v>
      </c>
      <c r="D41" s="24" t="s">
        <v>35</v>
      </c>
      <c r="E41" s="24" t="s">
        <v>35</v>
      </c>
      <c r="F41" s="24" t="s">
        <v>35</v>
      </c>
      <c r="G41" s="24"/>
      <c r="H41" s="134"/>
    </row>
    <row r="42" spans="1:8" ht="21.75" customHeight="1">
      <c r="A42" s="132" t="s">
        <v>173</v>
      </c>
      <c r="B42" s="92">
        <v>1210</v>
      </c>
      <c r="C42" s="17">
        <f t="shared" ref="C42" si="17">SUM(C8,C22,C32,C34,C38)</f>
        <v>170919.99999999997</v>
      </c>
      <c r="D42" s="17">
        <f t="shared" ref="D42:E42" si="18">SUM(D8,D22,D32,D34,D38)</f>
        <v>310399.8</v>
      </c>
      <c r="E42" s="17">
        <f t="shared" si="18"/>
        <v>222054.3</v>
      </c>
      <c r="F42" s="17">
        <f t="shared" ref="F42" si="19">SUM(F8,F22,F32,F34,F38)</f>
        <v>310399.8</v>
      </c>
      <c r="G42" s="24">
        <f t="shared" si="3"/>
        <v>88345.5</v>
      </c>
      <c r="H42" s="134">
        <f t="shared" si="4"/>
        <v>139.78553894250189</v>
      </c>
    </row>
    <row r="43" spans="1:8" ht="23.25" customHeight="1">
      <c r="A43" s="132" t="s">
        <v>174</v>
      </c>
      <c r="B43" s="92">
        <v>1220</v>
      </c>
      <c r="C43" s="17">
        <f t="shared" ref="C43" si="20">SUM(C9,C16,C25,C33,C35,C37)</f>
        <v>-167274</v>
      </c>
      <c r="D43" s="17">
        <f t="shared" ref="D43:E43" si="21">SUM(D9,D16,D25,D33,D35,D37)</f>
        <v>-291253.40000000002</v>
      </c>
      <c r="E43" s="17">
        <f t="shared" si="21"/>
        <v>-222054.3</v>
      </c>
      <c r="F43" s="17">
        <f t="shared" ref="F43" si="22">SUM(F9,F16,F25,F33,F35,F37)</f>
        <v>-291253.40000000002</v>
      </c>
      <c r="G43" s="24">
        <f t="shared" si="3"/>
        <v>-69199.100000000035</v>
      </c>
      <c r="H43" s="134">
        <f t="shared" si="4"/>
        <v>131.16314342933239</v>
      </c>
    </row>
    <row r="44" spans="1:8" s="33" customFormat="1" ht="32.25" customHeight="1">
      <c r="A44" s="137" t="s">
        <v>27</v>
      </c>
      <c r="B44" s="90"/>
      <c r="C44" s="17"/>
      <c r="D44" s="17"/>
      <c r="E44" s="17"/>
      <c r="F44" s="17"/>
      <c r="G44" s="138"/>
      <c r="H44" s="77"/>
    </row>
    <row r="45" spans="1:8" s="33" customFormat="1" ht="22.5" customHeight="1">
      <c r="A45" s="25" t="s">
        <v>88</v>
      </c>
      <c r="B45" s="126">
        <v>9000</v>
      </c>
      <c r="C45" s="78">
        <f>-C10+-C17</f>
        <v>46118.799999999996</v>
      </c>
      <c r="D45" s="78">
        <f>-D10+-D17</f>
        <v>73071.799999999988</v>
      </c>
      <c r="E45" s="78">
        <v>43435.1</v>
      </c>
      <c r="F45" s="78">
        <f>-F10+-F17</f>
        <v>73071.799999999988</v>
      </c>
      <c r="G45" s="138">
        <f t="shared" ref="G45:G50" si="23">F45-E45</f>
        <v>29636.69999999999</v>
      </c>
      <c r="H45" s="77">
        <f t="shared" ref="H45:H50" si="24">(F45/E45)*100</f>
        <v>168.23214404939782</v>
      </c>
    </row>
    <row r="46" spans="1:8" s="33" customFormat="1" ht="22.5" customHeight="1">
      <c r="A46" s="25" t="s">
        <v>2</v>
      </c>
      <c r="B46" s="126">
        <v>9010</v>
      </c>
      <c r="C46" s="78">
        <f>-C11+-C18+-C27</f>
        <v>90791.900000000009</v>
      </c>
      <c r="D46" s="78">
        <f>-D11+-D18+-D27</f>
        <v>154596.30000000002</v>
      </c>
      <c r="E46" s="78">
        <v>134210.20000000001</v>
      </c>
      <c r="F46" s="78">
        <f>-F11+-F18+-F27</f>
        <v>154596.30000000002</v>
      </c>
      <c r="G46" s="138">
        <f t="shared" si="23"/>
        <v>20386.100000000006</v>
      </c>
      <c r="H46" s="77">
        <f t="shared" si="24"/>
        <v>115.18968006902605</v>
      </c>
    </row>
    <row r="47" spans="1:8" s="33" customFormat="1" ht="22.5" customHeight="1">
      <c r="A47" s="25" t="s">
        <v>3</v>
      </c>
      <c r="B47" s="126">
        <v>9020</v>
      </c>
      <c r="C47" s="78">
        <f>-C12+-C19+-C28</f>
        <v>19771</v>
      </c>
      <c r="D47" s="78">
        <f>-D12+-D19+-D28</f>
        <v>33301.300000000003</v>
      </c>
      <c r="E47" s="78">
        <v>29445.200000000001</v>
      </c>
      <c r="F47" s="78">
        <f>-F12+-F19+-F28</f>
        <v>33301.300000000003</v>
      </c>
      <c r="G47" s="138">
        <f t="shared" si="23"/>
        <v>3856.1000000000022</v>
      </c>
      <c r="H47" s="77">
        <f t="shared" si="24"/>
        <v>113.09585263472486</v>
      </c>
    </row>
    <row r="48" spans="1:8" s="33" customFormat="1" ht="22.5" customHeight="1">
      <c r="A48" s="25" t="s">
        <v>4</v>
      </c>
      <c r="B48" s="126">
        <v>9030</v>
      </c>
      <c r="C48" s="78">
        <f>-C13+-C29</f>
        <v>4991.5</v>
      </c>
      <c r="D48" s="78">
        <f>-D13+-D29</f>
        <v>25956.600000000002</v>
      </c>
      <c r="E48" s="78">
        <v>12000</v>
      </c>
      <c r="F48" s="78">
        <f>-F13+-F29</f>
        <v>25956.600000000002</v>
      </c>
      <c r="G48" s="138">
        <f t="shared" si="23"/>
        <v>13956.600000000002</v>
      </c>
      <c r="H48" s="77">
        <f t="shared" si="24"/>
        <v>216.30500000000001</v>
      </c>
    </row>
    <row r="49" spans="1:8" s="33" customFormat="1" ht="23.25" customHeight="1">
      <c r="A49" s="25" t="s">
        <v>6</v>
      </c>
      <c r="B49" s="126">
        <v>9040</v>
      </c>
      <c r="C49" s="78">
        <f>-C14+-C21+-C30</f>
        <v>5600.8</v>
      </c>
      <c r="D49" s="78">
        <f>-D14+-D21+-D30</f>
        <v>4327.3999999999996</v>
      </c>
      <c r="E49" s="78">
        <v>2963.8</v>
      </c>
      <c r="F49" s="78">
        <f>-F14+-F21+-F30</f>
        <v>4327.3999999999996</v>
      </c>
      <c r="G49" s="138">
        <f t="shared" si="23"/>
        <v>1363.5999999999995</v>
      </c>
      <c r="H49" s="77">
        <f t="shared" si="24"/>
        <v>146.00850259801604</v>
      </c>
    </row>
    <row r="50" spans="1:8" s="33" customFormat="1" ht="31.5" customHeight="1">
      <c r="A50" s="137" t="s">
        <v>11</v>
      </c>
      <c r="B50" s="90">
        <v>9050</v>
      </c>
      <c r="C50" s="17">
        <f t="shared" ref="C50" si="25">SUM(C45:C49)</f>
        <v>167274</v>
      </c>
      <c r="D50" s="17">
        <f t="shared" ref="D50:F50" si="26">SUM(D45:D49)</f>
        <v>291253.40000000002</v>
      </c>
      <c r="E50" s="17">
        <f t="shared" si="26"/>
        <v>222054.30000000002</v>
      </c>
      <c r="F50" s="17">
        <f t="shared" si="26"/>
        <v>291253.40000000002</v>
      </c>
      <c r="G50" s="138">
        <f t="shared" si="23"/>
        <v>69199.100000000006</v>
      </c>
      <c r="H50" s="77">
        <f t="shared" si="24"/>
        <v>131.16314342933237</v>
      </c>
    </row>
    <row r="51" spans="1:8" ht="29.25" customHeight="1">
      <c r="A51" s="307" t="s">
        <v>145</v>
      </c>
      <c r="B51" s="307"/>
      <c r="C51" s="307"/>
      <c r="D51" s="307"/>
      <c r="E51" s="307"/>
      <c r="F51" s="307"/>
      <c r="G51" s="307"/>
      <c r="H51" s="307"/>
    </row>
    <row r="52" spans="1:8" ht="42" customHeight="1">
      <c r="A52" s="139" t="s">
        <v>179</v>
      </c>
      <c r="B52" s="92">
        <v>2110</v>
      </c>
      <c r="C52" s="17">
        <f t="shared" ref="C52" si="27">SUM(C53:C56)</f>
        <v>-1415.8000000000002</v>
      </c>
      <c r="D52" s="17">
        <f t="shared" ref="D52:F52" si="28">SUM(D53:D56)</f>
        <v>-2417.5</v>
      </c>
      <c r="E52" s="17">
        <f t="shared" si="28"/>
        <v>-2113.3000000000002</v>
      </c>
      <c r="F52" s="17">
        <f t="shared" si="28"/>
        <v>-2417.5</v>
      </c>
      <c r="G52" s="17">
        <f>F52-F52</f>
        <v>0</v>
      </c>
      <c r="H52" s="133">
        <f>(F52/E52)*100</f>
        <v>114.39454880991813</v>
      </c>
    </row>
    <row r="53" spans="1:8" ht="44.25" customHeight="1">
      <c r="A53" s="25" t="s">
        <v>85</v>
      </c>
      <c r="B53" s="125">
        <v>2111</v>
      </c>
      <c r="C53" s="24">
        <v>-53.9</v>
      </c>
      <c r="D53" s="24">
        <v>-83.5</v>
      </c>
      <c r="E53" s="24">
        <v>-100</v>
      </c>
      <c r="F53" s="24">
        <v>-83.5</v>
      </c>
      <c r="G53" s="24">
        <f t="shared" ref="G53:G68" si="29">F53-F53</f>
        <v>0</v>
      </c>
      <c r="H53" s="134">
        <f t="shared" ref="H53:H68" si="30">(F53/E53)*100</f>
        <v>83.5</v>
      </c>
    </row>
    <row r="54" spans="1:8" ht="45.75" customHeight="1">
      <c r="A54" s="140" t="s">
        <v>86</v>
      </c>
      <c r="B54" s="125">
        <v>2112</v>
      </c>
      <c r="C54" s="24" t="s">
        <v>35</v>
      </c>
      <c r="D54" s="24" t="s">
        <v>35</v>
      </c>
      <c r="E54" s="24" t="s">
        <v>35</v>
      </c>
      <c r="F54" s="24" t="s">
        <v>35</v>
      </c>
      <c r="G54" s="24"/>
      <c r="H54" s="134"/>
    </row>
    <row r="55" spans="1:8" ht="27.75" customHeight="1">
      <c r="A55" s="25" t="s">
        <v>93</v>
      </c>
      <c r="B55" s="125">
        <v>2113</v>
      </c>
      <c r="C55" s="24">
        <v>-1361.9</v>
      </c>
      <c r="D55" s="24">
        <v>-2334</v>
      </c>
      <c r="E55" s="24">
        <v>-2013.3</v>
      </c>
      <c r="F55" s="24">
        <v>-2334</v>
      </c>
      <c r="G55" s="24">
        <f t="shared" si="29"/>
        <v>0</v>
      </c>
      <c r="H55" s="134">
        <f t="shared" si="30"/>
        <v>115.92907167337208</v>
      </c>
    </row>
    <row r="56" spans="1:8" ht="24.95" customHeight="1">
      <c r="A56" s="25" t="s">
        <v>71</v>
      </c>
      <c r="B56" s="125">
        <v>2114</v>
      </c>
      <c r="C56" s="24" t="s">
        <v>35</v>
      </c>
      <c r="D56" s="24" t="s">
        <v>35</v>
      </c>
      <c r="E56" s="24" t="s">
        <v>35</v>
      </c>
      <c r="F56" s="24" t="s">
        <v>35</v>
      </c>
      <c r="G56" s="24"/>
      <c r="H56" s="134"/>
    </row>
    <row r="57" spans="1:8" ht="43.5" customHeight="1">
      <c r="A57" s="141" t="s">
        <v>90</v>
      </c>
      <c r="B57" s="90">
        <v>2120</v>
      </c>
      <c r="C57" s="17">
        <f>SUM(C58:C63)</f>
        <v>-16342.5</v>
      </c>
      <c r="D57" s="17">
        <f>SUM(D58:D63)</f>
        <v>-27980.400000000001</v>
      </c>
      <c r="E57" s="17">
        <f>SUM(E58:E63)</f>
        <v>-24157.8</v>
      </c>
      <c r="F57" s="17">
        <f>SUM(F58:F63)</f>
        <v>-27980.400000000001</v>
      </c>
      <c r="G57" s="17">
        <f t="shared" si="29"/>
        <v>0</v>
      </c>
      <c r="H57" s="133">
        <f t="shared" si="30"/>
        <v>115.8234607455977</v>
      </c>
    </row>
    <row r="58" spans="1:8" ht="22.5" customHeight="1">
      <c r="A58" s="140" t="s">
        <v>61</v>
      </c>
      <c r="B58" s="126">
        <v>2121</v>
      </c>
      <c r="C58" s="24" t="s">
        <v>35</v>
      </c>
      <c r="D58" s="24" t="s">
        <v>35</v>
      </c>
      <c r="E58" s="24" t="s">
        <v>35</v>
      </c>
      <c r="F58" s="24" t="s">
        <v>35</v>
      </c>
      <c r="G58" s="24"/>
      <c r="H58" s="134"/>
    </row>
    <row r="59" spans="1:8" ht="22.5" customHeight="1">
      <c r="A59" s="25" t="s">
        <v>16</v>
      </c>
      <c r="B59" s="126">
        <v>2122</v>
      </c>
      <c r="C59" s="24">
        <v>-16342.5</v>
      </c>
      <c r="D59" s="24">
        <v>-27980.400000000001</v>
      </c>
      <c r="E59" s="24">
        <v>-24157.8</v>
      </c>
      <c r="F59" s="24">
        <v>-27980.400000000001</v>
      </c>
      <c r="G59" s="24">
        <f t="shared" si="29"/>
        <v>0</v>
      </c>
      <c r="H59" s="134">
        <f t="shared" si="30"/>
        <v>115.8234607455977</v>
      </c>
    </row>
    <row r="60" spans="1:8" ht="22.5" customHeight="1">
      <c r="A60" s="25" t="s">
        <v>74</v>
      </c>
      <c r="B60" s="126">
        <v>2123</v>
      </c>
      <c r="C60" s="24" t="s">
        <v>35</v>
      </c>
      <c r="D60" s="24" t="s">
        <v>35</v>
      </c>
      <c r="E60" s="24" t="s">
        <v>35</v>
      </c>
      <c r="F60" s="24" t="s">
        <v>35</v>
      </c>
      <c r="G60" s="24"/>
      <c r="H60" s="134"/>
    </row>
    <row r="61" spans="1:8" ht="22.5" customHeight="1">
      <c r="A61" s="25" t="s">
        <v>75</v>
      </c>
      <c r="B61" s="126">
        <v>2124</v>
      </c>
      <c r="C61" s="24" t="s">
        <v>35</v>
      </c>
      <c r="D61" s="24" t="s">
        <v>35</v>
      </c>
      <c r="E61" s="24" t="s">
        <v>35</v>
      </c>
      <c r="F61" s="24" t="s">
        <v>35</v>
      </c>
      <c r="G61" s="24"/>
      <c r="H61" s="134"/>
    </row>
    <row r="62" spans="1:8" ht="75.75" customHeight="1">
      <c r="A62" s="25" t="s">
        <v>175</v>
      </c>
      <c r="B62" s="126">
        <v>2125</v>
      </c>
      <c r="C62" s="24" t="s">
        <v>35</v>
      </c>
      <c r="D62" s="24" t="s">
        <v>35</v>
      </c>
      <c r="E62" s="24" t="s">
        <v>35</v>
      </c>
      <c r="F62" s="24" t="s">
        <v>35</v>
      </c>
      <c r="G62" s="24"/>
      <c r="H62" s="134"/>
    </row>
    <row r="63" spans="1:8" ht="24" customHeight="1">
      <c r="A63" s="25" t="s">
        <v>71</v>
      </c>
      <c r="B63" s="126">
        <v>2126</v>
      </c>
      <c r="C63" s="24" t="s">
        <v>35</v>
      </c>
      <c r="D63" s="24" t="s">
        <v>35</v>
      </c>
      <c r="E63" s="24" t="s">
        <v>35</v>
      </c>
      <c r="F63" s="24" t="s">
        <v>35</v>
      </c>
      <c r="G63" s="24"/>
      <c r="H63" s="134"/>
    </row>
    <row r="64" spans="1:8" ht="42.75" customHeight="1">
      <c r="A64" s="139" t="s">
        <v>91</v>
      </c>
      <c r="B64" s="90">
        <v>2130</v>
      </c>
      <c r="C64" s="17">
        <f t="shared" ref="C64" si="31">SUM(C65:C67)</f>
        <v>-20556.7</v>
      </c>
      <c r="D64" s="17">
        <f t="shared" ref="D64:E64" si="32">SUM(D65:D67)</f>
        <v>-34728.700000000004</v>
      </c>
      <c r="E64" s="17">
        <f t="shared" si="32"/>
        <v>-30786.9</v>
      </c>
      <c r="F64" s="17">
        <f t="shared" ref="F64" si="33">SUM(F65:F67)</f>
        <v>-34728.700000000004</v>
      </c>
      <c r="G64" s="17">
        <f t="shared" si="29"/>
        <v>0</v>
      </c>
      <c r="H64" s="133">
        <f t="shared" si="30"/>
        <v>112.80349759150809</v>
      </c>
    </row>
    <row r="65" spans="1:8" ht="27" customHeight="1">
      <c r="A65" s="25" t="s">
        <v>72</v>
      </c>
      <c r="B65" s="126">
        <v>2131</v>
      </c>
      <c r="C65" s="24" t="s">
        <v>35</v>
      </c>
      <c r="D65" s="24" t="s">
        <v>35</v>
      </c>
      <c r="E65" s="24" t="s">
        <v>35</v>
      </c>
      <c r="F65" s="24" t="s">
        <v>35</v>
      </c>
      <c r="G65" s="24"/>
      <c r="H65" s="134"/>
    </row>
    <row r="66" spans="1:8" ht="38.25" customHeight="1">
      <c r="A66" s="25" t="s">
        <v>73</v>
      </c>
      <c r="B66" s="126">
        <v>2132</v>
      </c>
      <c r="C66" s="24">
        <v>-19711</v>
      </c>
      <c r="D66" s="24">
        <v>-33301.300000000003</v>
      </c>
      <c r="E66" s="24">
        <v>-29445.200000000001</v>
      </c>
      <c r="F66" s="24">
        <v>-33301.300000000003</v>
      </c>
      <c r="G66" s="24">
        <f t="shared" si="29"/>
        <v>0</v>
      </c>
      <c r="H66" s="134">
        <f t="shared" si="30"/>
        <v>113.09585263472486</v>
      </c>
    </row>
    <row r="67" spans="1:8" ht="21.75" customHeight="1">
      <c r="A67" s="25" t="s">
        <v>420</v>
      </c>
      <c r="B67" s="126">
        <v>2133</v>
      </c>
      <c r="C67" s="24">
        <v>-845.7</v>
      </c>
      <c r="D67" s="24">
        <v>-1427.4</v>
      </c>
      <c r="E67" s="24">
        <v>-1341.7</v>
      </c>
      <c r="F67" s="24">
        <v>-1427.4</v>
      </c>
      <c r="G67" s="24">
        <f t="shared" si="29"/>
        <v>0</v>
      </c>
      <c r="H67" s="134">
        <f t="shared" si="30"/>
        <v>106.38741894611314</v>
      </c>
    </row>
    <row r="68" spans="1:8" ht="31.5" customHeight="1">
      <c r="A68" s="141" t="s">
        <v>87</v>
      </c>
      <c r="B68" s="90">
        <v>2200</v>
      </c>
      <c r="C68" s="17">
        <f>SUM(C52+C57+C64)</f>
        <v>-38315</v>
      </c>
      <c r="D68" s="17">
        <f>SUM(D52+D57+D64)</f>
        <v>-65126.600000000006</v>
      </c>
      <c r="E68" s="17">
        <f>SUM(E52+E57+E64)</f>
        <v>-57058</v>
      </c>
      <c r="F68" s="17">
        <f>SUM(F52+F57+F64)</f>
        <v>-65126.600000000006</v>
      </c>
      <c r="G68" s="17">
        <f t="shared" si="29"/>
        <v>0</v>
      </c>
      <c r="H68" s="133">
        <f t="shared" si="30"/>
        <v>114.14104945844581</v>
      </c>
    </row>
    <row r="69" spans="1:8" ht="30" customHeight="1">
      <c r="A69" s="307" t="s">
        <v>146</v>
      </c>
      <c r="B69" s="307"/>
      <c r="C69" s="307"/>
      <c r="D69" s="307"/>
      <c r="E69" s="307"/>
      <c r="F69" s="307"/>
      <c r="G69" s="307"/>
      <c r="H69" s="307"/>
    </row>
    <row r="70" spans="1:8" ht="22.5" customHeight="1">
      <c r="A70" s="142" t="s">
        <v>20</v>
      </c>
      <c r="B70" s="90"/>
      <c r="C70" s="143"/>
      <c r="D70" s="143"/>
      <c r="E70" s="143"/>
      <c r="F70" s="143"/>
      <c r="G70" s="143"/>
      <c r="H70" s="144"/>
    </row>
    <row r="71" spans="1:8" ht="39" customHeight="1">
      <c r="A71" s="132" t="s">
        <v>56</v>
      </c>
      <c r="B71" s="92">
        <v>3000</v>
      </c>
      <c r="C71" s="143">
        <f>SUM(C72:C75)</f>
        <v>159595.5</v>
      </c>
      <c r="D71" s="143">
        <f t="shared" ref="D71:F71" si="34">SUM(D72:D75)</f>
        <v>275633.2</v>
      </c>
      <c r="E71" s="143">
        <f t="shared" si="34"/>
        <v>211959.1</v>
      </c>
      <c r="F71" s="143">
        <f t="shared" si="34"/>
        <v>275633.2</v>
      </c>
      <c r="G71" s="143">
        <f>F71-E71</f>
        <v>63674.100000000006</v>
      </c>
      <c r="H71" s="144">
        <f>(F71/E71)*100</f>
        <v>130.04074842740886</v>
      </c>
    </row>
    <row r="72" spans="1:8" ht="36" customHeight="1">
      <c r="A72" s="136" t="s">
        <v>81</v>
      </c>
      <c r="B72" s="125">
        <v>3010</v>
      </c>
      <c r="C72" s="26">
        <v>145291.4</v>
      </c>
      <c r="D72" s="26">
        <v>249609.4</v>
      </c>
      <c r="E72" s="26">
        <v>194177</v>
      </c>
      <c r="F72" s="26">
        <v>249609.4</v>
      </c>
      <c r="G72" s="24">
        <f t="shared" ref="G72" si="35">F72-E72</f>
        <v>55432.399999999994</v>
      </c>
      <c r="H72" s="145">
        <f t="shared" ref="H72:H117" si="36">(F72/E72)*100</f>
        <v>128.54735627803501</v>
      </c>
    </row>
    <row r="73" spans="1:8" ht="27.75" customHeight="1">
      <c r="A73" s="136" t="s">
        <v>82</v>
      </c>
      <c r="B73" s="125">
        <v>3020</v>
      </c>
      <c r="C73" s="26">
        <v>14132.9</v>
      </c>
      <c r="D73" s="26">
        <v>25835.4</v>
      </c>
      <c r="E73" s="26">
        <v>17582.099999999999</v>
      </c>
      <c r="F73" s="26">
        <v>25835.4</v>
      </c>
      <c r="G73" s="143">
        <f t="shared" ref="G73:G117" si="37">F73-E73</f>
        <v>8253.3000000000029</v>
      </c>
      <c r="H73" s="145">
        <f t="shared" si="36"/>
        <v>146.94149163069258</v>
      </c>
    </row>
    <row r="74" spans="1:8" ht="39.75" customHeight="1">
      <c r="A74" s="25" t="s">
        <v>95</v>
      </c>
      <c r="B74" s="125">
        <v>3030</v>
      </c>
      <c r="C74" s="86">
        <v>0</v>
      </c>
      <c r="D74" s="86"/>
      <c r="E74" s="26"/>
      <c r="F74" s="86"/>
      <c r="G74" s="143">
        <f t="shared" si="37"/>
        <v>0</v>
      </c>
      <c r="H74" s="145" t="e">
        <f t="shared" si="36"/>
        <v>#DIV/0!</v>
      </c>
    </row>
    <row r="75" spans="1:8" ht="25.5" customHeight="1">
      <c r="A75" s="25" t="s">
        <v>421</v>
      </c>
      <c r="B75" s="125">
        <v>3040</v>
      </c>
      <c r="C75" s="26">
        <v>171.2</v>
      </c>
      <c r="D75" s="26">
        <v>188.4</v>
      </c>
      <c r="E75" s="26">
        <v>200</v>
      </c>
      <c r="F75" s="26">
        <v>188.4</v>
      </c>
      <c r="G75" s="143">
        <f t="shared" si="37"/>
        <v>-11.599999999999994</v>
      </c>
      <c r="H75" s="145">
        <f t="shared" si="36"/>
        <v>94.2</v>
      </c>
    </row>
    <row r="76" spans="1:8" ht="42" customHeight="1">
      <c r="A76" s="132" t="s">
        <v>57</v>
      </c>
      <c r="B76" s="92">
        <v>3100</v>
      </c>
      <c r="C76" s="143">
        <f>SUM(C77:C79,C87,C88)</f>
        <v>-157014.60000000003</v>
      </c>
      <c r="D76" s="143">
        <f t="shared" ref="D76:F76" si="38">SUM(D77:D79,D87,D88)</f>
        <v>-64959.600000000006</v>
      </c>
      <c r="E76" s="143">
        <f t="shared" si="38"/>
        <v>-212355.40000000002</v>
      </c>
      <c r="F76" s="143">
        <f t="shared" si="38"/>
        <v>-64959.600000000006</v>
      </c>
      <c r="G76" s="143">
        <f t="shared" si="37"/>
        <v>147395.80000000002</v>
      </c>
      <c r="H76" s="144">
        <f t="shared" si="36"/>
        <v>30.59003915134722</v>
      </c>
    </row>
    <row r="77" spans="1:8" ht="22.5" customHeight="1">
      <c r="A77" s="25" t="s">
        <v>58</v>
      </c>
      <c r="B77" s="125">
        <v>3110</v>
      </c>
      <c r="C77" s="78">
        <v>-46431</v>
      </c>
      <c r="D77" s="24" t="s">
        <v>35</v>
      </c>
      <c r="E77" s="78">
        <v>-48800</v>
      </c>
      <c r="F77" s="24" t="s">
        <v>35</v>
      </c>
      <c r="G77" s="143" t="e">
        <f t="shared" si="37"/>
        <v>#VALUE!</v>
      </c>
      <c r="H77" s="145" t="e">
        <f t="shared" si="36"/>
        <v>#VALUE!</v>
      </c>
    </row>
    <row r="78" spans="1:8" ht="22.5" customHeight="1">
      <c r="A78" s="25" t="s">
        <v>59</v>
      </c>
      <c r="B78" s="125">
        <v>3120</v>
      </c>
      <c r="C78" s="78">
        <v>-72241.8</v>
      </c>
      <c r="D78" s="24" t="s">
        <v>35</v>
      </c>
      <c r="E78" s="78">
        <v>-106697.4</v>
      </c>
      <c r="F78" s="24" t="s">
        <v>35</v>
      </c>
      <c r="G78" s="143" t="e">
        <f t="shared" si="37"/>
        <v>#VALUE!</v>
      </c>
      <c r="H78" s="145" t="e">
        <f t="shared" si="36"/>
        <v>#VALUE!</v>
      </c>
    </row>
    <row r="79" spans="1:8" ht="40.5" customHeight="1">
      <c r="A79" s="146" t="s">
        <v>60</v>
      </c>
      <c r="B79" s="147">
        <v>3130</v>
      </c>
      <c r="C79" s="148">
        <f t="shared" ref="C79" si="39">SUM(C80:C86)</f>
        <v>-37496.100000000006</v>
      </c>
      <c r="D79" s="148">
        <f t="shared" ref="D79:E79" si="40">SUM(D80:D86)</f>
        <v>-63532.200000000004</v>
      </c>
      <c r="E79" s="148">
        <f t="shared" si="40"/>
        <v>-55516.3</v>
      </c>
      <c r="F79" s="148">
        <f t="shared" ref="F79" si="41">SUM(F80:F86)</f>
        <v>-63532.200000000004</v>
      </c>
      <c r="G79" s="143">
        <f t="shared" si="37"/>
        <v>-8015.9000000000015</v>
      </c>
      <c r="H79" s="149">
        <f t="shared" si="36"/>
        <v>114.43882247195869</v>
      </c>
    </row>
    <row r="80" spans="1:8" ht="22.5" customHeight="1">
      <c r="A80" s="25" t="s">
        <v>61</v>
      </c>
      <c r="B80" s="125">
        <v>3131</v>
      </c>
      <c r="C80" s="143"/>
      <c r="D80" s="143"/>
      <c r="E80" s="143"/>
      <c r="F80" s="143"/>
      <c r="G80" s="143">
        <f t="shared" si="37"/>
        <v>0</v>
      </c>
      <c r="H80" s="145"/>
    </row>
    <row r="81" spans="1:8" ht="22.5" customHeight="1">
      <c r="A81" s="25" t="s">
        <v>62</v>
      </c>
      <c r="B81" s="125">
        <v>3132</v>
      </c>
      <c r="C81" s="26">
        <v>53.9</v>
      </c>
      <c r="D81" s="26">
        <v>83.5</v>
      </c>
      <c r="E81" s="26">
        <v>100</v>
      </c>
      <c r="F81" s="26">
        <v>83.5</v>
      </c>
      <c r="G81" s="143">
        <f t="shared" si="37"/>
        <v>-16.5</v>
      </c>
      <c r="H81" s="145">
        <f t="shared" si="36"/>
        <v>83.5</v>
      </c>
    </row>
    <row r="82" spans="1:8" ht="22.5" customHeight="1">
      <c r="A82" s="25" t="s">
        <v>16</v>
      </c>
      <c r="B82" s="125">
        <v>3133</v>
      </c>
      <c r="C82" s="78">
        <v>-16406.7</v>
      </c>
      <c r="D82" s="24">
        <v>-27980.400000000001</v>
      </c>
      <c r="E82" s="78">
        <v>-24157.8</v>
      </c>
      <c r="F82" s="24">
        <v>-27980.400000000001</v>
      </c>
      <c r="G82" s="143">
        <f t="shared" si="37"/>
        <v>-3822.6000000000022</v>
      </c>
      <c r="H82" s="145">
        <f t="shared" si="36"/>
        <v>115.8234607455977</v>
      </c>
    </row>
    <row r="83" spans="1:8" ht="22.5" customHeight="1">
      <c r="A83" s="25" t="s">
        <v>74</v>
      </c>
      <c r="B83" s="125">
        <v>3134</v>
      </c>
      <c r="C83" s="26"/>
      <c r="D83" s="26"/>
      <c r="E83" s="26">
        <v>0</v>
      </c>
      <c r="F83" s="26"/>
      <c r="G83" s="143">
        <f t="shared" si="37"/>
        <v>0</v>
      </c>
      <c r="H83" s="145"/>
    </row>
    <row r="84" spans="1:8" ht="22.5" customHeight="1">
      <c r="A84" s="25" t="s">
        <v>75</v>
      </c>
      <c r="B84" s="125">
        <v>3135</v>
      </c>
      <c r="C84" s="26"/>
      <c r="D84" s="24" t="s">
        <v>35</v>
      </c>
      <c r="E84" s="26">
        <v>0</v>
      </c>
      <c r="F84" s="24" t="s">
        <v>35</v>
      </c>
      <c r="G84" s="143" t="e">
        <f t="shared" si="37"/>
        <v>#VALUE!</v>
      </c>
      <c r="H84" s="145"/>
    </row>
    <row r="85" spans="1:8" ht="22.5" customHeight="1">
      <c r="A85" s="25" t="s">
        <v>93</v>
      </c>
      <c r="B85" s="125">
        <v>3136</v>
      </c>
      <c r="C85" s="78">
        <v>-1371.8</v>
      </c>
      <c r="D85" s="24">
        <v>-2334</v>
      </c>
      <c r="E85" s="78">
        <v>-2013.3</v>
      </c>
      <c r="F85" s="24">
        <v>-2334</v>
      </c>
      <c r="G85" s="143">
        <f t="shared" si="37"/>
        <v>-320.70000000000005</v>
      </c>
      <c r="H85" s="145">
        <f t="shared" si="36"/>
        <v>115.92907167337208</v>
      </c>
    </row>
    <row r="86" spans="1:8" ht="42" customHeight="1">
      <c r="A86" s="25" t="s">
        <v>94</v>
      </c>
      <c r="B86" s="125">
        <v>3137</v>
      </c>
      <c r="C86" s="78">
        <v>-19771.5</v>
      </c>
      <c r="D86" s="24">
        <v>-33301.300000000003</v>
      </c>
      <c r="E86" s="78">
        <v>-29445.200000000001</v>
      </c>
      <c r="F86" s="24">
        <v>-33301.300000000003</v>
      </c>
      <c r="G86" s="143">
        <f t="shared" si="37"/>
        <v>-3856.1000000000022</v>
      </c>
      <c r="H86" s="145">
        <f t="shared" si="36"/>
        <v>113.09585263472486</v>
      </c>
    </row>
    <row r="87" spans="1:8" ht="22.5" customHeight="1">
      <c r="A87" s="25" t="s">
        <v>422</v>
      </c>
      <c r="B87" s="125">
        <v>3138</v>
      </c>
      <c r="C87" s="78">
        <v>-845.7</v>
      </c>
      <c r="D87" s="24">
        <v>-1427.4</v>
      </c>
      <c r="E87" s="78">
        <v>-1341.7</v>
      </c>
      <c r="F87" s="24">
        <v>-1427.4</v>
      </c>
      <c r="G87" s="143">
        <f t="shared" si="37"/>
        <v>-85.700000000000045</v>
      </c>
      <c r="H87" s="145">
        <f t="shared" si="36"/>
        <v>106.38741894611314</v>
      </c>
    </row>
    <row r="88" spans="1:8" ht="22.5" customHeight="1">
      <c r="A88" s="136" t="s">
        <v>80</v>
      </c>
      <c r="B88" s="125">
        <v>3139</v>
      </c>
      <c r="C88" s="26"/>
      <c r="D88" s="150"/>
      <c r="E88" s="150"/>
      <c r="F88" s="150"/>
      <c r="G88" s="143">
        <f t="shared" si="37"/>
        <v>0</v>
      </c>
      <c r="H88" s="145"/>
    </row>
    <row r="89" spans="1:8" ht="22.5" customHeight="1">
      <c r="A89" s="141" t="s">
        <v>39</v>
      </c>
      <c r="B89" s="90">
        <v>3160</v>
      </c>
      <c r="C89" s="143">
        <f t="shared" ref="C89:F89" si="42">SUM(C71,C76)</f>
        <v>2580.8999999999651</v>
      </c>
      <c r="D89" s="143">
        <f t="shared" si="42"/>
        <v>210673.6</v>
      </c>
      <c r="E89" s="143">
        <f t="shared" si="42"/>
        <v>-396.30000000001746</v>
      </c>
      <c r="F89" s="143">
        <f t="shared" si="42"/>
        <v>210673.6</v>
      </c>
      <c r="G89" s="143">
        <f t="shared" si="37"/>
        <v>211069.90000000002</v>
      </c>
      <c r="H89" s="144">
        <f t="shared" si="36"/>
        <v>-53160.131213724628</v>
      </c>
    </row>
    <row r="90" spans="1:8" ht="42.75" customHeight="1">
      <c r="A90" s="142" t="s">
        <v>21</v>
      </c>
      <c r="B90" s="126"/>
      <c r="C90" s="150"/>
      <c r="D90" s="150"/>
      <c r="E90" s="150"/>
      <c r="F90" s="150"/>
      <c r="G90" s="143"/>
      <c r="H90" s="144"/>
    </row>
    <row r="91" spans="1:8" ht="41.25" customHeight="1">
      <c r="A91" s="141" t="s">
        <v>63</v>
      </c>
      <c r="B91" s="90">
        <v>3200</v>
      </c>
      <c r="C91" s="143">
        <f>C92</f>
        <v>40829.199999999997</v>
      </c>
      <c r="D91" s="143">
        <f t="shared" ref="D91:F91" si="43">D92</f>
        <v>0</v>
      </c>
      <c r="E91" s="143">
        <f t="shared" si="43"/>
        <v>2275.1999999999998</v>
      </c>
      <c r="F91" s="143">
        <f t="shared" si="43"/>
        <v>0</v>
      </c>
      <c r="G91" s="143">
        <f t="shared" si="37"/>
        <v>-2275.1999999999998</v>
      </c>
      <c r="H91" s="144">
        <f t="shared" si="36"/>
        <v>0</v>
      </c>
    </row>
    <row r="92" spans="1:8" ht="25.5" customHeight="1">
      <c r="A92" s="151" t="s">
        <v>143</v>
      </c>
      <c r="B92" s="126">
        <v>3210</v>
      </c>
      <c r="C92" s="150">
        <v>40829.199999999997</v>
      </c>
      <c r="D92" s="150"/>
      <c r="E92" s="26">
        <v>2275.1999999999998</v>
      </c>
      <c r="F92" s="150"/>
      <c r="G92" s="143">
        <f t="shared" si="37"/>
        <v>-2275.1999999999998</v>
      </c>
      <c r="H92" s="145">
        <f t="shared" si="36"/>
        <v>0</v>
      </c>
    </row>
    <row r="93" spans="1:8" ht="43.5" customHeight="1">
      <c r="A93" s="141" t="s">
        <v>64</v>
      </c>
      <c r="B93" s="90">
        <v>3255</v>
      </c>
      <c r="C93" s="143">
        <f>SUM(C94,C101)</f>
        <v>-40829.200000000004</v>
      </c>
      <c r="D93" s="143">
        <f t="shared" ref="D93:F93" si="44">SUM(D94,D101)</f>
        <v>-42958.1</v>
      </c>
      <c r="E93" s="143">
        <f t="shared" si="44"/>
        <v>-2275.1999999999998</v>
      </c>
      <c r="F93" s="143">
        <f t="shared" si="44"/>
        <v>-42958.1</v>
      </c>
      <c r="G93" s="143">
        <f t="shared" si="37"/>
        <v>-40682.9</v>
      </c>
      <c r="H93" s="144">
        <f t="shared" si="36"/>
        <v>1888.1021448663855</v>
      </c>
    </row>
    <row r="94" spans="1:8" ht="42" customHeight="1">
      <c r="A94" s="146" t="s">
        <v>96</v>
      </c>
      <c r="B94" s="152">
        <v>3260</v>
      </c>
      <c r="C94" s="148">
        <f>SUM(C95:C100)</f>
        <v>-40829.200000000004</v>
      </c>
      <c r="D94" s="148">
        <f>SUM(D95:D100)</f>
        <v>-42958.1</v>
      </c>
      <c r="E94" s="148">
        <f t="shared" ref="E94:F94" si="45">SUM(E95:E100)</f>
        <v>-2275.1999999999998</v>
      </c>
      <c r="F94" s="148">
        <f t="shared" si="45"/>
        <v>-42958.1</v>
      </c>
      <c r="G94" s="143">
        <f t="shared" si="37"/>
        <v>-40682.9</v>
      </c>
      <c r="H94" s="149">
        <f t="shared" si="36"/>
        <v>1888.1021448663855</v>
      </c>
    </row>
    <row r="95" spans="1:8" ht="25.5" customHeight="1">
      <c r="A95" s="25" t="s">
        <v>97</v>
      </c>
      <c r="B95" s="126">
        <v>3265</v>
      </c>
      <c r="C95" s="150"/>
      <c r="D95" s="150"/>
      <c r="E95" s="150"/>
      <c r="F95" s="78"/>
      <c r="G95" s="143">
        <f t="shared" si="37"/>
        <v>0</v>
      </c>
      <c r="H95" s="145"/>
    </row>
    <row r="96" spans="1:8" ht="41.25" customHeight="1">
      <c r="A96" s="25" t="s">
        <v>423</v>
      </c>
      <c r="B96" s="126">
        <v>3266</v>
      </c>
      <c r="C96" s="78">
        <v>-36130.9</v>
      </c>
      <c r="D96" s="78">
        <v>-41881.599999999999</v>
      </c>
      <c r="E96" s="78">
        <v>-2275.1999999999998</v>
      </c>
      <c r="F96" s="78">
        <v>-41881.599999999999</v>
      </c>
      <c r="G96" s="143">
        <f t="shared" si="37"/>
        <v>-39606.400000000001</v>
      </c>
      <c r="H96" s="145">
        <f t="shared" si="36"/>
        <v>1840.7876230661043</v>
      </c>
    </row>
    <row r="97" spans="1:10" ht="42.75" customHeight="1">
      <c r="A97" s="25" t="s">
        <v>7</v>
      </c>
      <c r="B97" s="126">
        <v>3267</v>
      </c>
      <c r="C97" s="150"/>
      <c r="D97" s="150"/>
      <c r="E97" s="150"/>
      <c r="F97" s="150"/>
      <c r="G97" s="143">
        <f t="shared" si="37"/>
        <v>0</v>
      </c>
      <c r="H97" s="145"/>
    </row>
    <row r="98" spans="1:10" ht="40.5" customHeight="1">
      <c r="A98" s="25" t="s">
        <v>424</v>
      </c>
      <c r="B98" s="126">
        <v>3268</v>
      </c>
      <c r="C98" s="150"/>
      <c r="D98" s="150"/>
      <c r="E98" s="150"/>
      <c r="F98" s="150"/>
      <c r="G98" s="143">
        <f t="shared" si="37"/>
        <v>0</v>
      </c>
      <c r="H98" s="145"/>
    </row>
    <row r="99" spans="1:10" ht="44.25" customHeight="1">
      <c r="A99" s="25" t="s">
        <v>98</v>
      </c>
      <c r="B99" s="126">
        <v>3269</v>
      </c>
      <c r="C99" s="150"/>
      <c r="D99" s="150"/>
      <c r="E99" s="150"/>
      <c r="F99" s="150"/>
      <c r="G99" s="143">
        <f t="shared" si="37"/>
        <v>0</v>
      </c>
      <c r="H99" s="145"/>
    </row>
    <row r="100" spans="1:10" ht="28.5" customHeight="1">
      <c r="A100" s="25" t="s">
        <v>99</v>
      </c>
      <c r="B100" s="126">
        <v>3270</v>
      </c>
      <c r="C100" s="78">
        <v>-4698.3</v>
      </c>
      <c r="D100" s="78">
        <v>-1076.5</v>
      </c>
      <c r="E100" s="78"/>
      <c r="F100" s="78">
        <v>-1076.5</v>
      </c>
      <c r="G100" s="143">
        <f t="shared" si="37"/>
        <v>-1076.5</v>
      </c>
      <c r="H100" s="145" t="e">
        <f t="shared" si="36"/>
        <v>#DIV/0!</v>
      </c>
      <c r="J100" s="153" t="s">
        <v>512</v>
      </c>
    </row>
    <row r="101" spans="1:10" ht="25.5" customHeight="1">
      <c r="A101" s="25" t="s">
        <v>80</v>
      </c>
      <c r="B101" s="126">
        <v>3280</v>
      </c>
      <c r="C101" s="150"/>
      <c r="D101" s="150"/>
      <c r="E101" s="150"/>
      <c r="F101" s="150"/>
      <c r="G101" s="143">
        <f t="shared" si="37"/>
        <v>0</v>
      </c>
      <c r="H101" s="145"/>
    </row>
    <row r="102" spans="1:10" ht="25.5" customHeight="1">
      <c r="A102" s="137" t="s">
        <v>22</v>
      </c>
      <c r="B102" s="90">
        <v>3295</v>
      </c>
      <c r="C102" s="143">
        <f t="shared" ref="C102:F102" si="46">SUM(C91,C93)</f>
        <v>0</v>
      </c>
      <c r="D102" s="143">
        <f t="shared" si="46"/>
        <v>-42958.1</v>
      </c>
      <c r="E102" s="143">
        <f t="shared" si="46"/>
        <v>0</v>
      </c>
      <c r="F102" s="143">
        <f t="shared" si="46"/>
        <v>-42958.1</v>
      </c>
      <c r="G102" s="143">
        <f t="shared" si="37"/>
        <v>-42958.1</v>
      </c>
      <c r="H102" s="144" t="e">
        <f t="shared" si="36"/>
        <v>#DIV/0!</v>
      </c>
    </row>
    <row r="103" spans="1:10" ht="25.5" customHeight="1">
      <c r="A103" s="41" t="s">
        <v>23</v>
      </c>
      <c r="B103" s="41"/>
      <c r="C103" s="41"/>
      <c r="D103" s="41"/>
      <c r="E103" s="41"/>
      <c r="F103" s="41"/>
      <c r="G103" s="41"/>
      <c r="H103" s="41"/>
    </row>
    <row r="104" spans="1:10" ht="39.75" customHeight="1">
      <c r="A104" s="137" t="s">
        <v>65</v>
      </c>
      <c r="B104" s="90">
        <v>3300</v>
      </c>
      <c r="C104" s="143">
        <f>SUM(C105:C108)</f>
        <v>267.8</v>
      </c>
      <c r="D104" s="143">
        <f t="shared" ref="D104:F104" si="47">SUM(D105:D108)</f>
        <v>710.4</v>
      </c>
      <c r="E104" s="143">
        <f t="shared" si="47"/>
        <v>97.4</v>
      </c>
      <c r="F104" s="143">
        <f t="shared" si="47"/>
        <v>710.4</v>
      </c>
      <c r="G104" s="143">
        <f t="shared" si="37"/>
        <v>613</v>
      </c>
      <c r="H104" s="144">
        <f t="shared" si="36"/>
        <v>729.36344969199172</v>
      </c>
    </row>
    <row r="105" spans="1:10" ht="24.75" customHeight="1">
      <c r="A105" s="25" t="s">
        <v>66</v>
      </c>
      <c r="B105" s="126">
        <v>3310</v>
      </c>
      <c r="C105" s="150"/>
      <c r="D105" s="150"/>
      <c r="E105" s="150"/>
      <c r="F105" s="150"/>
      <c r="G105" s="143">
        <f t="shared" si="37"/>
        <v>0</v>
      </c>
      <c r="H105" s="154" t="e">
        <f t="shared" si="36"/>
        <v>#DIV/0!</v>
      </c>
    </row>
    <row r="106" spans="1:10" ht="44.25" customHeight="1">
      <c r="A106" s="25" t="s">
        <v>160</v>
      </c>
      <c r="B106" s="126">
        <v>3320</v>
      </c>
      <c r="C106" s="150">
        <v>267.8</v>
      </c>
      <c r="D106" s="150">
        <v>710.4</v>
      </c>
      <c r="E106" s="150">
        <v>97.4</v>
      </c>
      <c r="F106" s="150">
        <v>710.4</v>
      </c>
      <c r="G106" s="143">
        <f t="shared" si="37"/>
        <v>613</v>
      </c>
      <c r="H106" s="145">
        <f t="shared" si="36"/>
        <v>729.36344969199172</v>
      </c>
    </row>
    <row r="107" spans="1:10" ht="42" customHeight="1">
      <c r="A107" s="25" t="s">
        <v>100</v>
      </c>
      <c r="B107" s="126">
        <v>3330</v>
      </c>
      <c r="C107" s="150"/>
      <c r="D107" s="150"/>
      <c r="E107" s="150"/>
      <c r="F107" s="150"/>
      <c r="G107" s="143">
        <f t="shared" si="37"/>
        <v>0</v>
      </c>
      <c r="H107" s="154" t="e">
        <f t="shared" si="36"/>
        <v>#DIV/0!</v>
      </c>
    </row>
    <row r="108" spans="1:10" ht="22.5" customHeight="1">
      <c r="A108" s="25" t="s">
        <v>421</v>
      </c>
      <c r="B108" s="126">
        <v>3340</v>
      </c>
      <c r="C108" s="150"/>
      <c r="D108" s="150"/>
      <c r="E108" s="150"/>
      <c r="F108" s="150"/>
      <c r="G108" s="143">
        <f t="shared" si="37"/>
        <v>0</v>
      </c>
      <c r="H108" s="154" t="e">
        <f t="shared" si="36"/>
        <v>#DIV/0!</v>
      </c>
    </row>
    <row r="109" spans="1:10" ht="41.25" customHeight="1">
      <c r="A109" s="137" t="s">
        <v>67</v>
      </c>
      <c r="B109" s="90">
        <v>3345</v>
      </c>
      <c r="C109" s="143">
        <f>SUM(C110:C113)</f>
        <v>0</v>
      </c>
      <c r="D109" s="143">
        <f t="shared" ref="D109:F109" si="48">SUM(D110:D113)</f>
        <v>0</v>
      </c>
      <c r="E109" s="143">
        <f>SUM(E110:E113)</f>
        <v>0</v>
      </c>
      <c r="F109" s="143">
        <f t="shared" si="48"/>
        <v>0</v>
      </c>
      <c r="G109" s="143">
        <f t="shared" si="37"/>
        <v>0</v>
      </c>
      <c r="H109" s="154" t="e">
        <f t="shared" si="36"/>
        <v>#DIV/0!</v>
      </c>
    </row>
    <row r="110" spans="1:10" ht="41.25" customHeight="1">
      <c r="A110" s="25" t="s">
        <v>159</v>
      </c>
      <c r="B110" s="126">
        <v>3350</v>
      </c>
      <c r="C110" s="143"/>
      <c r="D110" s="143"/>
      <c r="E110" s="143"/>
      <c r="F110" s="143"/>
      <c r="G110" s="143">
        <f t="shared" si="37"/>
        <v>0</v>
      </c>
      <c r="H110" s="145"/>
    </row>
    <row r="111" spans="1:10" ht="23.25" customHeight="1">
      <c r="A111" s="25" t="s">
        <v>101</v>
      </c>
      <c r="B111" s="126">
        <v>3355</v>
      </c>
      <c r="C111" s="143"/>
      <c r="D111" s="143"/>
      <c r="E111" s="143"/>
      <c r="F111" s="143"/>
      <c r="G111" s="143">
        <f t="shared" si="37"/>
        <v>0</v>
      </c>
      <c r="H111" s="145"/>
    </row>
    <row r="112" spans="1:10" ht="45" customHeight="1">
      <c r="A112" s="25" t="s">
        <v>102</v>
      </c>
      <c r="B112" s="126">
        <v>3360</v>
      </c>
      <c r="C112" s="143"/>
      <c r="D112" s="143"/>
      <c r="E112" s="143"/>
      <c r="F112" s="143"/>
      <c r="G112" s="143">
        <f t="shared" si="37"/>
        <v>0</v>
      </c>
      <c r="H112" s="145"/>
    </row>
    <row r="113" spans="1:8" ht="28.5" customHeight="1">
      <c r="A113" s="25" t="s">
        <v>80</v>
      </c>
      <c r="B113" s="126">
        <v>3365</v>
      </c>
      <c r="C113" s="143"/>
      <c r="D113" s="143"/>
      <c r="E113" s="143"/>
      <c r="F113" s="143"/>
      <c r="G113" s="143">
        <f t="shared" si="37"/>
        <v>0</v>
      </c>
      <c r="H113" s="154" t="e">
        <f t="shared" si="36"/>
        <v>#DIV/0!</v>
      </c>
    </row>
    <row r="114" spans="1:8" ht="24.75" customHeight="1">
      <c r="A114" s="137" t="s">
        <v>24</v>
      </c>
      <c r="B114" s="90">
        <v>3370</v>
      </c>
      <c r="C114" s="143">
        <f>SUM(C104,C109)</f>
        <v>267.8</v>
      </c>
      <c r="D114" s="143">
        <f t="shared" ref="D114:F114" si="49">SUM(D104,D109)</f>
        <v>710.4</v>
      </c>
      <c r="E114" s="143">
        <f t="shared" si="49"/>
        <v>97.4</v>
      </c>
      <c r="F114" s="143">
        <f t="shared" si="49"/>
        <v>710.4</v>
      </c>
      <c r="G114" s="143">
        <f t="shared" si="37"/>
        <v>613</v>
      </c>
      <c r="H114" s="144"/>
    </row>
    <row r="115" spans="1:8" ht="26.25" customHeight="1">
      <c r="A115" s="137" t="s">
        <v>8</v>
      </c>
      <c r="B115" s="90">
        <v>3400</v>
      </c>
      <c r="C115" s="143">
        <f t="shared" ref="C115:F115" si="50">SUM(C89,C102,C114)</f>
        <v>2848.6999999999653</v>
      </c>
      <c r="D115" s="143">
        <f t="shared" si="50"/>
        <v>168425.9</v>
      </c>
      <c r="E115" s="143">
        <f t="shared" si="50"/>
        <v>-298.90000000001749</v>
      </c>
      <c r="F115" s="143">
        <f t="shared" si="50"/>
        <v>168425.9</v>
      </c>
      <c r="G115" s="143">
        <f t="shared" si="37"/>
        <v>168724.80000000002</v>
      </c>
      <c r="H115" s="144">
        <f t="shared" si="36"/>
        <v>-56348.578119769205</v>
      </c>
    </row>
    <row r="116" spans="1:8" ht="27.75" customHeight="1">
      <c r="A116" s="25" t="s">
        <v>103</v>
      </c>
      <c r="B116" s="126">
        <v>3405</v>
      </c>
      <c r="C116" s="150">
        <v>3484.6</v>
      </c>
      <c r="D116" s="150">
        <v>6333.3</v>
      </c>
      <c r="E116" s="150">
        <v>6333.3</v>
      </c>
      <c r="F116" s="150">
        <v>6333.3</v>
      </c>
      <c r="G116" s="143">
        <f t="shared" si="37"/>
        <v>0</v>
      </c>
      <c r="H116" s="145">
        <f t="shared" si="36"/>
        <v>100</v>
      </c>
    </row>
    <row r="117" spans="1:8" ht="26.25" customHeight="1">
      <c r="A117" s="137" t="s">
        <v>104</v>
      </c>
      <c r="B117" s="90">
        <v>3415</v>
      </c>
      <c r="C117" s="143">
        <v>6333.3</v>
      </c>
      <c r="D117" s="143">
        <f t="shared" ref="D117" si="51">SUM(D116,D115)</f>
        <v>174759.19999999998</v>
      </c>
      <c r="E117" s="143">
        <f>SUM(E116,E115)</f>
        <v>6034.3999999999824</v>
      </c>
      <c r="F117" s="143">
        <f t="shared" ref="F117" si="52">SUM(F116,F115)</f>
        <v>174759.19999999998</v>
      </c>
      <c r="G117" s="143">
        <f t="shared" si="37"/>
        <v>168724.8</v>
      </c>
      <c r="H117" s="144">
        <f t="shared" si="36"/>
        <v>2896.0493172477877</v>
      </c>
    </row>
    <row r="118" spans="1:8" ht="30.75" customHeight="1">
      <c r="A118" s="308" t="s">
        <v>147</v>
      </c>
      <c r="B118" s="308"/>
      <c r="C118" s="308"/>
      <c r="D118" s="308"/>
      <c r="E118" s="308"/>
      <c r="F118" s="308"/>
      <c r="G118" s="308"/>
      <c r="H118" s="308"/>
    </row>
    <row r="119" spans="1:8" ht="27.75" customHeight="1">
      <c r="A119" s="132" t="s">
        <v>26</v>
      </c>
      <c r="B119" s="92">
        <v>4000</v>
      </c>
      <c r="C119" s="17">
        <f>SUM(C120:C126)</f>
        <v>-40829.200000000004</v>
      </c>
      <c r="D119" s="17">
        <f>SUM(D120:D126)</f>
        <v>-168162.2</v>
      </c>
      <c r="E119" s="17">
        <f>SUM(E120:E126)</f>
        <v>-2275.1999999999998</v>
      </c>
      <c r="F119" s="17">
        <f>SUM(F120:F126)</f>
        <v>-168162.2</v>
      </c>
      <c r="G119" s="17">
        <f>F119-E119</f>
        <v>-165887</v>
      </c>
      <c r="H119" s="133">
        <f>(F119/E119)*100</f>
        <v>7391.0952883263026</v>
      </c>
    </row>
    <row r="120" spans="1:8" ht="20.100000000000001" customHeight="1">
      <c r="A120" s="25" t="s">
        <v>97</v>
      </c>
      <c r="B120" s="125">
        <v>4010</v>
      </c>
      <c r="C120" s="24" t="s">
        <v>35</v>
      </c>
      <c r="D120" s="24" t="s">
        <v>35</v>
      </c>
      <c r="E120" s="24" t="s">
        <v>35</v>
      </c>
      <c r="F120" s="24" t="s">
        <v>35</v>
      </c>
      <c r="G120" s="24"/>
      <c r="H120" s="134"/>
    </row>
    <row r="121" spans="1:8" ht="39.75" customHeight="1">
      <c r="A121" s="25" t="s">
        <v>423</v>
      </c>
      <c r="B121" s="125">
        <v>4020</v>
      </c>
      <c r="C121" s="24">
        <v>-36130.9</v>
      </c>
      <c r="D121" s="24">
        <v>-41881.599999999999</v>
      </c>
      <c r="E121" s="24">
        <v>-2275.1999999999998</v>
      </c>
      <c r="F121" s="24">
        <v>-41881.599999999999</v>
      </c>
      <c r="G121" s="24">
        <f t="shared" ref="G121" si="53">F121-E121</f>
        <v>-39606.400000000001</v>
      </c>
      <c r="H121" s="134">
        <f t="shared" ref="H121" si="54">(F121/E121)*100</f>
        <v>1840.7876230661043</v>
      </c>
    </row>
    <row r="122" spans="1:8" ht="39.75" customHeight="1">
      <c r="A122" s="25" t="s">
        <v>115</v>
      </c>
      <c r="B122" s="125">
        <v>4030</v>
      </c>
      <c r="C122" s="24" t="s">
        <v>35</v>
      </c>
      <c r="D122" s="24" t="s">
        <v>35</v>
      </c>
      <c r="E122" s="24" t="s">
        <v>35</v>
      </c>
      <c r="F122" s="24" t="s">
        <v>35</v>
      </c>
      <c r="G122" s="24"/>
      <c r="H122" s="134"/>
    </row>
    <row r="123" spans="1:8" ht="39.75" customHeight="1">
      <c r="A123" s="25" t="s">
        <v>424</v>
      </c>
      <c r="B123" s="125">
        <v>4040</v>
      </c>
      <c r="C123" s="24" t="s">
        <v>35</v>
      </c>
      <c r="D123" s="24" t="s">
        <v>35</v>
      </c>
      <c r="E123" s="24" t="s">
        <v>35</v>
      </c>
      <c r="F123" s="24" t="s">
        <v>35</v>
      </c>
      <c r="G123" s="24"/>
      <c r="H123" s="134"/>
    </row>
    <row r="124" spans="1:8" ht="41.25" customHeight="1">
      <c r="A124" s="25" t="s">
        <v>98</v>
      </c>
      <c r="B124" s="125">
        <v>4050</v>
      </c>
      <c r="C124" s="24" t="s">
        <v>35</v>
      </c>
      <c r="D124" s="24">
        <v>-125204.1</v>
      </c>
      <c r="E124" s="24" t="s">
        <v>35</v>
      </c>
      <c r="F124" s="24">
        <v>-125204.1</v>
      </c>
      <c r="G124" s="24"/>
      <c r="H124" s="134"/>
    </row>
    <row r="125" spans="1:8" ht="24.75" customHeight="1">
      <c r="A125" s="25" t="s">
        <v>99</v>
      </c>
      <c r="B125" s="125">
        <v>4060</v>
      </c>
      <c r="C125" s="24">
        <v>-4698.3</v>
      </c>
      <c r="D125" s="24">
        <v>-1076.5</v>
      </c>
      <c r="E125" s="24" t="s">
        <v>35</v>
      </c>
      <c r="F125" s="24">
        <v>-1076.5</v>
      </c>
      <c r="G125" s="24"/>
      <c r="H125" s="134"/>
    </row>
    <row r="126" spans="1:8" ht="25.5" customHeight="1">
      <c r="A126" s="25" t="s">
        <v>80</v>
      </c>
      <c r="B126" s="125">
        <v>4070</v>
      </c>
      <c r="C126" s="24" t="s">
        <v>35</v>
      </c>
      <c r="D126" s="24" t="s">
        <v>35</v>
      </c>
      <c r="E126" s="24" t="s">
        <v>35</v>
      </c>
      <c r="F126" s="24" t="s">
        <v>35</v>
      </c>
      <c r="G126" s="24"/>
      <c r="H126" s="134"/>
    </row>
    <row r="127" spans="1:8" s="6" customFormat="1" ht="30.75" customHeight="1">
      <c r="A127" s="307" t="s">
        <v>148</v>
      </c>
      <c r="B127" s="307"/>
      <c r="C127" s="307"/>
      <c r="D127" s="307"/>
      <c r="E127" s="307"/>
      <c r="F127" s="307"/>
      <c r="G127" s="307"/>
      <c r="H127" s="307"/>
    </row>
    <row r="128" spans="1:8" ht="21.75" customHeight="1">
      <c r="A128" s="132" t="s">
        <v>69</v>
      </c>
      <c r="B128" s="92" t="s">
        <v>40</v>
      </c>
      <c r="C128" s="17">
        <f>SUM(C129:C131)</f>
        <v>0</v>
      </c>
      <c r="D128" s="17">
        <f t="shared" ref="D128:F128" si="55">SUM(D129:D131)</f>
        <v>0</v>
      </c>
      <c r="E128" s="17">
        <f t="shared" si="55"/>
        <v>0</v>
      </c>
      <c r="F128" s="17">
        <f t="shared" si="55"/>
        <v>0</v>
      </c>
      <c r="G128" s="17">
        <f>F128-E128</f>
        <v>0</v>
      </c>
      <c r="H128" s="155" t="e">
        <f>(F128/E128)*100</f>
        <v>#DIV/0!</v>
      </c>
    </row>
    <row r="129" spans="1:8" ht="20.100000000000001" customHeight="1">
      <c r="A129" s="136" t="s">
        <v>116</v>
      </c>
      <c r="B129" s="125" t="s">
        <v>41</v>
      </c>
      <c r="C129" s="24"/>
      <c r="D129" s="24"/>
      <c r="E129" s="24"/>
      <c r="F129" s="24"/>
      <c r="G129" s="24">
        <f t="shared" ref="G129:G135" si="56">F129-E129</f>
        <v>0</v>
      </c>
      <c r="H129" s="135" t="e">
        <f t="shared" ref="H129:H135" si="57">(F129/E129)*100</f>
        <v>#DIV/0!</v>
      </c>
    </row>
    <row r="130" spans="1:8" ht="20.100000000000001" customHeight="1">
      <c r="A130" s="136" t="s">
        <v>117</v>
      </c>
      <c r="B130" s="125" t="s">
        <v>42</v>
      </c>
      <c r="C130" s="24"/>
      <c r="D130" s="24"/>
      <c r="E130" s="24"/>
      <c r="F130" s="24"/>
      <c r="G130" s="24">
        <f t="shared" si="56"/>
        <v>0</v>
      </c>
      <c r="H130" s="135" t="e">
        <f t="shared" si="57"/>
        <v>#DIV/0!</v>
      </c>
    </row>
    <row r="131" spans="1:8" ht="20.100000000000001" customHeight="1">
      <c r="A131" s="136" t="s">
        <v>118</v>
      </c>
      <c r="B131" s="125" t="s">
        <v>43</v>
      </c>
      <c r="C131" s="24"/>
      <c r="D131" s="24"/>
      <c r="E131" s="24"/>
      <c r="F131" s="24"/>
      <c r="G131" s="24">
        <f t="shared" si="56"/>
        <v>0</v>
      </c>
      <c r="H131" s="135" t="e">
        <f t="shared" si="57"/>
        <v>#DIV/0!</v>
      </c>
    </row>
    <row r="132" spans="1:8" ht="22.5" customHeight="1">
      <c r="A132" s="132" t="s">
        <v>70</v>
      </c>
      <c r="B132" s="92" t="s">
        <v>44</v>
      </c>
      <c r="C132" s="17">
        <f>SUM(C133:C135)</f>
        <v>0</v>
      </c>
      <c r="D132" s="17">
        <f t="shared" ref="D132:F132" si="58">SUM(D133:D135)</f>
        <v>0</v>
      </c>
      <c r="E132" s="17">
        <f t="shared" si="58"/>
        <v>0</v>
      </c>
      <c r="F132" s="17">
        <f t="shared" si="58"/>
        <v>0</v>
      </c>
      <c r="G132" s="17">
        <f t="shared" si="56"/>
        <v>0</v>
      </c>
      <c r="H132" s="155" t="e">
        <f t="shared" si="57"/>
        <v>#DIV/0!</v>
      </c>
    </row>
    <row r="133" spans="1:8" ht="20.100000000000001" customHeight="1">
      <c r="A133" s="136" t="s">
        <v>116</v>
      </c>
      <c r="B133" s="125" t="s">
        <v>45</v>
      </c>
      <c r="C133" s="24"/>
      <c r="D133" s="24"/>
      <c r="E133" s="24"/>
      <c r="F133" s="24"/>
      <c r="G133" s="24">
        <f t="shared" si="56"/>
        <v>0</v>
      </c>
      <c r="H133" s="135" t="e">
        <f t="shared" si="57"/>
        <v>#DIV/0!</v>
      </c>
    </row>
    <row r="134" spans="1:8" ht="20.100000000000001" customHeight="1">
      <c r="A134" s="136" t="s">
        <v>117</v>
      </c>
      <c r="B134" s="125" t="s">
        <v>46</v>
      </c>
      <c r="C134" s="24"/>
      <c r="D134" s="24"/>
      <c r="E134" s="24"/>
      <c r="F134" s="24"/>
      <c r="G134" s="24">
        <f t="shared" si="56"/>
        <v>0</v>
      </c>
      <c r="H134" s="135" t="e">
        <f t="shared" si="57"/>
        <v>#DIV/0!</v>
      </c>
    </row>
    <row r="135" spans="1:8" ht="20.100000000000001" customHeight="1">
      <c r="A135" s="136" t="s">
        <v>118</v>
      </c>
      <c r="B135" s="125" t="s">
        <v>47</v>
      </c>
      <c r="C135" s="24"/>
      <c r="D135" s="24"/>
      <c r="E135" s="24"/>
      <c r="F135" s="24"/>
      <c r="G135" s="24">
        <f t="shared" si="56"/>
        <v>0</v>
      </c>
      <c r="H135" s="135" t="e">
        <f t="shared" si="57"/>
        <v>#DIV/0!</v>
      </c>
    </row>
    <row r="136" spans="1:8" ht="29.25" customHeight="1">
      <c r="A136" s="307" t="s">
        <v>149</v>
      </c>
      <c r="B136" s="307"/>
      <c r="C136" s="307"/>
      <c r="D136" s="307"/>
      <c r="E136" s="307"/>
      <c r="F136" s="307"/>
      <c r="G136" s="307"/>
      <c r="H136" s="307"/>
    </row>
    <row r="137" spans="1:8" s="123" customFormat="1" ht="82.5" customHeight="1">
      <c r="A137" s="141" t="s">
        <v>425</v>
      </c>
      <c r="B137" s="91" t="s">
        <v>48</v>
      </c>
      <c r="C137" s="156">
        <f>SUM(C138:C140)</f>
        <v>687</v>
      </c>
      <c r="D137" s="156">
        <f t="shared" ref="D137:F137" si="59">SUM(D138:D140)</f>
        <v>742</v>
      </c>
      <c r="E137" s="156">
        <f t="shared" si="59"/>
        <v>687</v>
      </c>
      <c r="F137" s="156">
        <f t="shared" si="59"/>
        <v>742</v>
      </c>
      <c r="G137" s="143">
        <f>F137-E137</f>
        <v>55</v>
      </c>
      <c r="H137" s="144">
        <f>(F137/E137)*100</f>
        <v>108.00582241630276</v>
      </c>
    </row>
    <row r="138" spans="1:8" ht="22.5" customHeight="1">
      <c r="A138" s="136" t="s">
        <v>29</v>
      </c>
      <c r="B138" s="125" t="s">
        <v>49</v>
      </c>
      <c r="C138" s="157">
        <v>1</v>
      </c>
      <c r="D138" s="157">
        <v>1</v>
      </c>
      <c r="E138" s="158">
        <v>1</v>
      </c>
      <c r="F138" s="157">
        <v>1</v>
      </c>
      <c r="G138" s="150">
        <f t="shared" ref="G138:G152" si="60">F138-E138</f>
        <v>0</v>
      </c>
      <c r="H138" s="145">
        <f t="shared" ref="H138:H152" si="61">(F138/E138)*100</f>
        <v>100</v>
      </c>
    </row>
    <row r="139" spans="1:8" ht="22.5" customHeight="1">
      <c r="A139" s="136" t="s">
        <v>32</v>
      </c>
      <c r="B139" s="125" t="s">
        <v>50</v>
      </c>
      <c r="C139" s="157">
        <v>27</v>
      </c>
      <c r="D139" s="158">
        <v>25</v>
      </c>
      <c r="E139" s="158">
        <v>27</v>
      </c>
      <c r="F139" s="157">
        <v>25</v>
      </c>
      <c r="G139" s="150">
        <f t="shared" si="60"/>
        <v>-2</v>
      </c>
      <c r="H139" s="145">
        <f t="shared" si="61"/>
        <v>92.592592592592595</v>
      </c>
    </row>
    <row r="140" spans="1:8" ht="22.5" customHeight="1">
      <c r="A140" s="136" t="s">
        <v>30</v>
      </c>
      <c r="B140" s="125" t="s">
        <v>51</v>
      </c>
      <c r="C140" s="157">
        <v>659</v>
      </c>
      <c r="D140" s="157">
        <v>716</v>
      </c>
      <c r="E140" s="158">
        <v>659</v>
      </c>
      <c r="F140" s="157">
        <v>716</v>
      </c>
      <c r="G140" s="150">
        <f t="shared" si="60"/>
        <v>57</v>
      </c>
      <c r="H140" s="145">
        <f t="shared" si="61"/>
        <v>108.649468892261</v>
      </c>
    </row>
    <row r="141" spans="1:8" ht="22.5" customHeight="1">
      <c r="A141" s="132" t="s">
        <v>119</v>
      </c>
      <c r="B141" s="92" t="s">
        <v>52</v>
      </c>
      <c r="C141" s="17">
        <f t="shared" ref="C141" si="62">SUM(C142:C144)</f>
        <v>90791.900000000009</v>
      </c>
      <c r="D141" s="17">
        <f t="shared" ref="D141:E141" si="63">SUM(D142:D144)</f>
        <v>154612.30000000002</v>
      </c>
      <c r="E141" s="17">
        <f t="shared" si="63"/>
        <v>134210.20000000001</v>
      </c>
      <c r="F141" s="17">
        <f t="shared" ref="F141" si="64">SUM(F142:F144)</f>
        <v>154612.30000000002</v>
      </c>
      <c r="G141" s="143">
        <f t="shared" si="60"/>
        <v>20402.100000000006</v>
      </c>
      <c r="H141" s="144">
        <f t="shared" si="61"/>
        <v>115.20160166663935</v>
      </c>
    </row>
    <row r="142" spans="1:8" ht="22.5" customHeight="1">
      <c r="A142" s="136" t="s">
        <v>29</v>
      </c>
      <c r="B142" s="125">
        <v>8011</v>
      </c>
      <c r="C142" s="134">
        <v>505.9</v>
      </c>
      <c r="D142" s="134">
        <v>763.8</v>
      </c>
      <c r="E142" s="159">
        <v>660</v>
      </c>
      <c r="F142" s="134">
        <v>763.8</v>
      </c>
      <c r="G142" s="150">
        <f t="shared" si="60"/>
        <v>103.79999999999995</v>
      </c>
      <c r="H142" s="145">
        <f t="shared" si="61"/>
        <v>115.72727272727272</v>
      </c>
    </row>
    <row r="143" spans="1:8" ht="22.5" customHeight="1">
      <c r="A143" s="136" t="s">
        <v>32</v>
      </c>
      <c r="B143" s="125">
        <v>8012</v>
      </c>
      <c r="C143" s="134">
        <v>5735.7</v>
      </c>
      <c r="D143" s="134">
        <v>8896.9</v>
      </c>
      <c r="E143" s="86">
        <v>6099.7</v>
      </c>
      <c r="F143" s="134">
        <v>8896.9</v>
      </c>
      <c r="G143" s="150">
        <f t="shared" si="60"/>
        <v>2797.2</v>
      </c>
      <c r="H143" s="145">
        <f t="shared" si="61"/>
        <v>145.85799301604996</v>
      </c>
    </row>
    <row r="144" spans="1:8" ht="22.5" customHeight="1">
      <c r="A144" s="136" t="s">
        <v>30</v>
      </c>
      <c r="B144" s="125">
        <v>8013</v>
      </c>
      <c r="C144" s="134">
        <v>84550.3</v>
      </c>
      <c r="D144" s="134">
        <v>144951.6</v>
      </c>
      <c r="E144" s="86">
        <v>127450.5</v>
      </c>
      <c r="F144" s="134">
        <v>144951.6</v>
      </c>
      <c r="G144" s="150">
        <f t="shared" si="60"/>
        <v>17501.100000000006</v>
      </c>
      <c r="H144" s="145">
        <f t="shared" si="61"/>
        <v>113.73168406557841</v>
      </c>
    </row>
    <row r="145" spans="1:8" ht="22.5" customHeight="1">
      <c r="A145" s="132" t="s">
        <v>2</v>
      </c>
      <c r="B145" s="92">
        <v>8020</v>
      </c>
      <c r="C145" s="17">
        <f t="shared" ref="C145" si="65">SUM(C146:C148)</f>
        <v>90791.900000000009</v>
      </c>
      <c r="D145" s="17">
        <f t="shared" ref="D145:E145" si="66">SUM(D146:D148)</f>
        <v>154612.30000000002</v>
      </c>
      <c r="E145" s="17">
        <f t="shared" si="66"/>
        <v>134210.20000000001</v>
      </c>
      <c r="F145" s="17">
        <f t="shared" ref="F145" si="67">SUM(F146:F148)</f>
        <v>154612.30000000002</v>
      </c>
      <c r="G145" s="143">
        <f t="shared" si="60"/>
        <v>20402.100000000006</v>
      </c>
      <c r="H145" s="144">
        <f t="shared" si="61"/>
        <v>115.20160166663935</v>
      </c>
    </row>
    <row r="146" spans="1:8" ht="22.5" customHeight="1">
      <c r="A146" s="136" t="s">
        <v>29</v>
      </c>
      <c r="B146" s="125">
        <v>8021</v>
      </c>
      <c r="C146" s="134">
        <v>505.9</v>
      </c>
      <c r="D146" s="134">
        <v>763.8</v>
      </c>
      <c r="E146" s="159">
        <v>660</v>
      </c>
      <c r="F146" s="134">
        <v>763.8</v>
      </c>
      <c r="G146" s="150">
        <f t="shared" si="60"/>
        <v>103.79999999999995</v>
      </c>
      <c r="H146" s="145">
        <f t="shared" si="61"/>
        <v>115.72727272727272</v>
      </c>
    </row>
    <row r="147" spans="1:8" ht="22.5" customHeight="1">
      <c r="A147" s="136" t="s">
        <v>32</v>
      </c>
      <c r="B147" s="125">
        <v>8022</v>
      </c>
      <c r="C147" s="134">
        <v>5735.7</v>
      </c>
      <c r="D147" s="134">
        <v>8896.9</v>
      </c>
      <c r="E147" s="86">
        <v>6099.7</v>
      </c>
      <c r="F147" s="134">
        <v>8896.9</v>
      </c>
      <c r="G147" s="150">
        <f t="shared" si="60"/>
        <v>2797.2</v>
      </c>
      <c r="H147" s="145">
        <f t="shared" si="61"/>
        <v>145.85799301604996</v>
      </c>
    </row>
    <row r="148" spans="1:8" ht="22.5" customHeight="1">
      <c r="A148" s="136" t="s">
        <v>30</v>
      </c>
      <c r="B148" s="125">
        <v>8023</v>
      </c>
      <c r="C148" s="134">
        <v>84550.3</v>
      </c>
      <c r="D148" s="134">
        <v>144951.6</v>
      </c>
      <c r="E148" s="86">
        <v>127450.5</v>
      </c>
      <c r="F148" s="134">
        <v>144951.6</v>
      </c>
      <c r="G148" s="150">
        <f t="shared" si="60"/>
        <v>17501.100000000006</v>
      </c>
      <c r="H148" s="145">
        <f t="shared" si="61"/>
        <v>113.73168406557841</v>
      </c>
    </row>
    <row r="149" spans="1:8" s="123" customFormat="1" ht="42" customHeight="1">
      <c r="A149" s="141" t="s">
        <v>79</v>
      </c>
      <c r="B149" s="91" t="s">
        <v>120</v>
      </c>
      <c r="C149" s="160">
        <f t="shared" ref="C149" si="68">(C145/C137)/12*1000</f>
        <v>11013.08830664726</v>
      </c>
      <c r="D149" s="160">
        <f t="shared" ref="D149:E149" si="69">(D145/D137)/12*1000</f>
        <v>17364.364330637916</v>
      </c>
      <c r="E149" s="160">
        <f t="shared" si="69"/>
        <v>16279.742843279962</v>
      </c>
      <c r="F149" s="160">
        <f t="shared" ref="F149" si="70">(F145/F137)/12*1000</f>
        <v>17364.364330637916</v>
      </c>
      <c r="G149" s="161">
        <f t="shared" si="60"/>
        <v>1084.6214873579538</v>
      </c>
      <c r="H149" s="162">
        <f t="shared" si="61"/>
        <v>106.66239938676716</v>
      </c>
    </row>
    <row r="150" spans="1:8" ht="22.5" customHeight="1">
      <c r="A150" s="136" t="s">
        <v>29</v>
      </c>
      <c r="B150" s="125">
        <v>8031</v>
      </c>
      <c r="C150" s="24">
        <f t="shared" ref="C150" si="71">(C146/C138)/12*1000</f>
        <v>42158.333333333328</v>
      </c>
      <c r="D150" s="24">
        <f t="shared" ref="D150:E150" si="72">(D146/D138)/12*1000</f>
        <v>63650</v>
      </c>
      <c r="E150" s="24">
        <f t="shared" si="72"/>
        <v>55000</v>
      </c>
      <c r="F150" s="24">
        <f t="shared" ref="F150" si="73">(F146/F138)/12*1000</f>
        <v>63650</v>
      </c>
      <c r="G150" s="138">
        <f t="shared" si="60"/>
        <v>8650</v>
      </c>
      <c r="H150" s="77">
        <f t="shared" si="61"/>
        <v>115.72727272727272</v>
      </c>
    </row>
    <row r="151" spans="1:8" ht="22.5" customHeight="1">
      <c r="A151" s="136" t="s">
        <v>32</v>
      </c>
      <c r="B151" s="125">
        <v>8032</v>
      </c>
      <c r="C151" s="24">
        <f t="shared" ref="C151" si="74">(C147/C139)/12*1000</f>
        <v>17702.777777777781</v>
      </c>
      <c r="D151" s="24">
        <f t="shared" ref="D151:E151" si="75">(D147/D139)/12*1000</f>
        <v>29656.333333333332</v>
      </c>
      <c r="E151" s="24">
        <f t="shared" si="75"/>
        <v>18826.234567901236</v>
      </c>
      <c r="F151" s="24">
        <f t="shared" ref="F151" si="76">(F147/F139)/12*1000</f>
        <v>29656.333333333332</v>
      </c>
      <c r="G151" s="138">
        <f t="shared" si="60"/>
        <v>10830.098765432096</v>
      </c>
      <c r="H151" s="77">
        <f t="shared" si="61"/>
        <v>157.52663245733396</v>
      </c>
    </row>
    <row r="152" spans="1:8" ht="22.5" customHeight="1">
      <c r="A152" s="136" t="s">
        <v>30</v>
      </c>
      <c r="B152" s="125">
        <v>8033</v>
      </c>
      <c r="C152" s="24">
        <f t="shared" ref="C152" si="77">(C148/C140)/12*1000</f>
        <v>10691.74253920081</v>
      </c>
      <c r="D152" s="24">
        <f t="shared" ref="D152:E152" si="78">(D148/D140)/12*1000</f>
        <v>16870.530726256984</v>
      </c>
      <c r="E152" s="24">
        <f t="shared" si="78"/>
        <v>16116.654021244312</v>
      </c>
      <c r="F152" s="24">
        <f t="shared" ref="F152" si="79">(F148/F140)/12*1000</f>
        <v>16870.530726256984</v>
      </c>
      <c r="G152" s="138">
        <f t="shared" si="60"/>
        <v>753.87670501267166</v>
      </c>
      <c r="H152" s="77">
        <f t="shared" si="61"/>
        <v>104.67762541789966</v>
      </c>
    </row>
    <row r="153" spans="1:8" s="123" customFormat="1">
      <c r="A153" s="67"/>
      <c r="C153" s="68"/>
      <c r="D153" s="69"/>
      <c r="E153" s="7"/>
      <c r="F153" s="7"/>
      <c r="G153" s="7"/>
      <c r="H153" s="8"/>
    </row>
    <row r="154" spans="1:8" s="123" customFormat="1">
      <c r="A154" s="67"/>
      <c r="C154" s="68"/>
      <c r="D154" s="69"/>
      <c r="E154" s="7"/>
      <c r="F154" s="7"/>
      <c r="G154" s="7"/>
      <c r="H154" s="8"/>
    </row>
    <row r="155" spans="1:8" s="123" customFormat="1" ht="102.75" customHeight="1">
      <c r="A155" s="45" t="s">
        <v>261</v>
      </c>
      <c r="B155" s="46"/>
      <c r="C155" s="304"/>
      <c r="D155" s="305"/>
      <c r="E155" s="70"/>
      <c r="F155" s="70"/>
      <c r="G155" s="306" t="s">
        <v>391</v>
      </c>
      <c r="H155" s="306"/>
    </row>
    <row r="156" spans="1:8" s="123" customFormat="1">
      <c r="A156" s="123" t="s">
        <v>12</v>
      </c>
      <c r="B156" s="3"/>
      <c r="C156" s="302" t="s">
        <v>13</v>
      </c>
      <c r="D156" s="302"/>
      <c r="E156" s="66"/>
      <c r="F156" s="66"/>
      <c r="G156" s="303" t="s">
        <v>18</v>
      </c>
      <c r="H156" s="303"/>
    </row>
    <row r="157" spans="1:8" s="123" customFormat="1">
      <c r="A157" s="10"/>
      <c r="E157" s="3"/>
      <c r="F157" s="3"/>
      <c r="G157" s="3"/>
      <c r="H157" s="72"/>
    </row>
    <row r="158" spans="1:8" s="123" customFormat="1">
      <c r="A158" s="10"/>
      <c r="E158" s="3"/>
      <c r="F158" s="3"/>
      <c r="G158" s="3"/>
      <c r="H158" s="72"/>
    </row>
    <row r="159" spans="1:8" s="123" customFormat="1">
      <c r="A159" s="10"/>
      <c r="E159" s="3"/>
      <c r="F159" s="3"/>
      <c r="G159" s="3"/>
      <c r="H159" s="72"/>
    </row>
    <row r="160" spans="1:8" s="123" customFormat="1">
      <c r="A160" s="10"/>
      <c r="E160" s="3"/>
      <c r="F160" s="3"/>
      <c r="G160" s="3"/>
      <c r="H160" s="72"/>
    </row>
    <row r="161" spans="1:8" s="123" customFormat="1">
      <c r="A161" s="10"/>
      <c r="E161" s="3"/>
      <c r="F161" s="3"/>
      <c r="G161" s="3"/>
      <c r="H161" s="72"/>
    </row>
    <row r="162" spans="1:8" s="123" customFormat="1">
      <c r="A162" s="10"/>
      <c r="E162" s="3"/>
      <c r="F162" s="3"/>
      <c r="G162" s="3"/>
      <c r="H162" s="72"/>
    </row>
    <row r="163" spans="1:8" s="123" customFormat="1">
      <c r="A163" s="10"/>
      <c r="E163" s="3"/>
      <c r="F163" s="3"/>
      <c r="G163" s="3"/>
      <c r="H163" s="72"/>
    </row>
    <row r="164" spans="1:8" s="123" customFormat="1">
      <c r="A164" s="10"/>
      <c r="E164" s="3"/>
      <c r="F164" s="3"/>
      <c r="G164" s="3"/>
      <c r="H164" s="72"/>
    </row>
    <row r="165" spans="1:8" s="123" customFormat="1">
      <c r="A165" s="10"/>
      <c r="E165" s="3"/>
      <c r="F165" s="3"/>
      <c r="G165" s="3"/>
      <c r="H165" s="72"/>
    </row>
    <row r="166" spans="1:8" s="123" customFormat="1">
      <c r="A166" s="10"/>
      <c r="E166" s="3"/>
      <c r="F166" s="3"/>
      <c r="G166" s="3"/>
      <c r="H166" s="72"/>
    </row>
    <row r="167" spans="1:8" s="123" customFormat="1">
      <c r="A167" s="10"/>
      <c r="E167" s="3"/>
      <c r="F167" s="3"/>
      <c r="G167" s="3"/>
      <c r="H167" s="72"/>
    </row>
    <row r="168" spans="1:8" s="123" customFormat="1">
      <c r="A168" s="10"/>
      <c r="E168" s="3"/>
      <c r="F168" s="3"/>
      <c r="G168" s="3"/>
      <c r="H168" s="72"/>
    </row>
    <row r="169" spans="1:8" s="123" customFormat="1">
      <c r="A169" s="10"/>
      <c r="E169" s="3"/>
      <c r="F169" s="3"/>
      <c r="G169" s="3"/>
      <c r="H169" s="72"/>
    </row>
    <row r="170" spans="1:8" s="123" customFormat="1">
      <c r="A170" s="10"/>
      <c r="E170" s="3"/>
      <c r="F170" s="3"/>
      <c r="G170" s="3"/>
      <c r="H170" s="72"/>
    </row>
    <row r="171" spans="1:8" s="123" customFormat="1">
      <c r="A171" s="10"/>
      <c r="E171" s="3"/>
      <c r="F171" s="3"/>
      <c r="G171" s="3"/>
      <c r="H171" s="72"/>
    </row>
    <row r="172" spans="1:8" s="123" customFormat="1">
      <c r="A172" s="10"/>
      <c r="E172" s="3"/>
      <c r="F172" s="3"/>
      <c r="G172" s="3"/>
      <c r="H172" s="72"/>
    </row>
    <row r="173" spans="1:8" s="123" customFormat="1">
      <c r="A173" s="10"/>
      <c r="E173" s="3"/>
      <c r="F173" s="3"/>
      <c r="G173" s="3"/>
      <c r="H173" s="72"/>
    </row>
    <row r="174" spans="1:8" s="123" customFormat="1">
      <c r="A174" s="10"/>
      <c r="E174" s="3"/>
      <c r="F174" s="3"/>
      <c r="G174" s="3"/>
      <c r="H174" s="72"/>
    </row>
    <row r="175" spans="1:8" s="123" customFormat="1">
      <c r="A175" s="10"/>
      <c r="E175" s="3"/>
      <c r="F175" s="3"/>
      <c r="G175" s="3"/>
      <c r="H175" s="72"/>
    </row>
    <row r="176" spans="1:8" s="123" customFormat="1">
      <c r="A176" s="10"/>
      <c r="E176" s="3"/>
      <c r="F176" s="3"/>
      <c r="G176" s="3"/>
      <c r="H176" s="72"/>
    </row>
    <row r="177" spans="1:8" s="123" customFormat="1">
      <c r="A177" s="10"/>
      <c r="E177" s="3"/>
      <c r="F177" s="3"/>
      <c r="G177" s="3"/>
      <c r="H177" s="72"/>
    </row>
    <row r="178" spans="1:8" s="123" customFormat="1">
      <c r="A178" s="10"/>
      <c r="E178" s="3"/>
      <c r="F178" s="3"/>
      <c r="G178" s="3"/>
      <c r="H178" s="72"/>
    </row>
    <row r="179" spans="1:8" s="123" customFormat="1">
      <c r="A179" s="10"/>
      <c r="E179" s="3"/>
      <c r="F179" s="3"/>
      <c r="G179" s="3"/>
      <c r="H179" s="72"/>
    </row>
    <row r="180" spans="1:8" s="123" customFormat="1">
      <c r="A180" s="10"/>
      <c r="E180" s="3"/>
      <c r="F180" s="3"/>
      <c r="G180" s="3"/>
      <c r="H180" s="72"/>
    </row>
    <row r="181" spans="1:8" s="123" customFormat="1">
      <c r="A181" s="10"/>
      <c r="E181" s="3"/>
      <c r="F181" s="3"/>
      <c r="G181" s="3"/>
      <c r="H181" s="72"/>
    </row>
    <row r="182" spans="1:8" s="123" customFormat="1">
      <c r="A182" s="10"/>
      <c r="E182" s="3"/>
      <c r="F182" s="3"/>
      <c r="G182" s="3"/>
      <c r="H182" s="72"/>
    </row>
    <row r="183" spans="1:8" s="123" customFormat="1">
      <c r="A183" s="10"/>
      <c r="E183" s="3"/>
      <c r="F183" s="3"/>
      <c r="G183" s="3"/>
      <c r="H183" s="72"/>
    </row>
    <row r="184" spans="1:8" s="123" customFormat="1">
      <c r="A184" s="10"/>
      <c r="E184" s="3"/>
      <c r="F184" s="3"/>
      <c r="G184" s="3"/>
      <c r="H184" s="72"/>
    </row>
    <row r="185" spans="1:8" s="123" customFormat="1">
      <c r="A185" s="10"/>
      <c r="E185" s="3"/>
      <c r="F185" s="3"/>
      <c r="G185" s="3"/>
      <c r="H185" s="72"/>
    </row>
    <row r="186" spans="1:8" s="123" customFormat="1">
      <c r="A186" s="10"/>
      <c r="E186" s="3"/>
      <c r="F186" s="3"/>
      <c r="G186" s="3"/>
      <c r="H186" s="72"/>
    </row>
    <row r="187" spans="1:8" s="123" customFormat="1">
      <c r="A187" s="10"/>
      <c r="E187" s="3"/>
      <c r="F187" s="3"/>
      <c r="G187" s="3"/>
      <c r="H187" s="72"/>
    </row>
    <row r="188" spans="1:8" s="123" customFormat="1">
      <c r="A188" s="10"/>
      <c r="E188" s="3"/>
      <c r="F188" s="3"/>
      <c r="G188" s="3"/>
      <c r="H188" s="72"/>
    </row>
    <row r="189" spans="1:8" s="123" customFormat="1">
      <c r="A189" s="10"/>
      <c r="E189" s="3"/>
      <c r="F189" s="3"/>
      <c r="G189" s="3"/>
      <c r="H189" s="72"/>
    </row>
    <row r="190" spans="1:8" s="123" customFormat="1">
      <c r="A190" s="10"/>
      <c r="E190" s="3"/>
      <c r="F190" s="3"/>
      <c r="G190" s="3"/>
      <c r="H190" s="72"/>
    </row>
    <row r="191" spans="1:8" s="123" customFormat="1">
      <c r="A191" s="10"/>
      <c r="E191" s="3"/>
      <c r="F191" s="3"/>
      <c r="G191" s="3"/>
      <c r="H191" s="72"/>
    </row>
    <row r="192" spans="1:8" s="123" customFormat="1">
      <c r="A192" s="10"/>
      <c r="E192" s="3"/>
      <c r="F192" s="3"/>
      <c r="G192" s="3"/>
      <c r="H192" s="72"/>
    </row>
    <row r="193" spans="1:8" s="123" customFormat="1">
      <c r="A193" s="10"/>
      <c r="E193" s="3"/>
      <c r="F193" s="3"/>
      <c r="G193" s="3"/>
      <c r="H193" s="72"/>
    </row>
    <row r="194" spans="1:8" s="123" customFormat="1">
      <c r="A194" s="10"/>
      <c r="E194" s="3"/>
      <c r="F194" s="3"/>
      <c r="G194" s="3"/>
      <c r="H194" s="72"/>
    </row>
    <row r="195" spans="1:8" s="123" customFormat="1">
      <c r="A195" s="10"/>
      <c r="E195" s="3"/>
      <c r="F195" s="3"/>
      <c r="G195" s="3"/>
      <c r="H195" s="72"/>
    </row>
    <row r="196" spans="1:8" s="123" customFormat="1">
      <c r="A196" s="10"/>
      <c r="E196" s="3"/>
      <c r="F196" s="3"/>
      <c r="G196" s="3"/>
      <c r="H196" s="72"/>
    </row>
    <row r="197" spans="1:8" s="123" customFormat="1">
      <c r="A197" s="10"/>
      <c r="E197" s="3"/>
      <c r="F197" s="3"/>
      <c r="G197" s="3"/>
      <c r="H197" s="72"/>
    </row>
    <row r="198" spans="1:8" s="123" customFormat="1">
      <c r="A198" s="10"/>
      <c r="E198" s="3"/>
      <c r="F198" s="3"/>
      <c r="G198" s="3"/>
      <c r="H198" s="72"/>
    </row>
    <row r="199" spans="1:8" s="123" customFormat="1">
      <c r="A199" s="10"/>
      <c r="E199" s="3"/>
      <c r="F199" s="3"/>
      <c r="G199" s="3"/>
      <c r="H199" s="72"/>
    </row>
    <row r="200" spans="1:8" s="123" customFormat="1">
      <c r="A200" s="10"/>
      <c r="E200" s="3"/>
      <c r="F200" s="3"/>
      <c r="G200" s="3"/>
      <c r="H200" s="72"/>
    </row>
    <row r="201" spans="1:8" s="123" customFormat="1">
      <c r="A201" s="10"/>
      <c r="E201" s="3"/>
      <c r="F201" s="3"/>
      <c r="G201" s="3"/>
      <c r="H201" s="72"/>
    </row>
    <row r="202" spans="1:8" s="123" customFormat="1">
      <c r="A202" s="10"/>
      <c r="E202" s="3"/>
      <c r="F202" s="3"/>
      <c r="G202" s="3"/>
      <c r="H202" s="72"/>
    </row>
    <row r="203" spans="1:8" s="123" customFormat="1">
      <c r="A203" s="10"/>
      <c r="E203" s="3"/>
      <c r="F203" s="3"/>
      <c r="G203" s="3"/>
      <c r="H203" s="72"/>
    </row>
    <row r="204" spans="1:8" s="123" customFormat="1">
      <c r="A204" s="10"/>
      <c r="E204" s="3"/>
      <c r="F204" s="3"/>
      <c r="G204" s="3"/>
      <c r="H204" s="72"/>
    </row>
    <row r="205" spans="1:8" s="123" customFormat="1">
      <c r="A205" s="10"/>
      <c r="E205" s="3"/>
      <c r="F205" s="3"/>
      <c r="G205" s="3"/>
      <c r="H205" s="72"/>
    </row>
    <row r="206" spans="1:8" s="123" customFormat="1">
      <c r="A206" s="10"/>
      <c r="E206" s="3"/>
      <c r="F206" s="3"/>
      <c r="G206" s="3"/>
      <c r="H206" s="72"/>
    </row>
    <row r="207" spans="1:8" s="123" customFormat="1">
      <c r="A207" s="10"/>
      <c r="E207" s="3"/>
      <c r="F207" s="3"/>
      <c r="G207" s="3"/>
      <c r="H207" s="72"/>
    </row>
    <row r="208" spans="1:8" s="123" customFormat="1">
      <c r="A208" s="10"/>
      <c r="E208" s="3"/>
      <c r="F208" s="3"/>
      <c r="G208" s="3"/>
      <c r="H208" s="72"/>
    </row>
    <row r="209" spans="1:8" s="123" customFormat="1">
      <c r="A209" s="10"/>
      <c r="E209" s="3"/>
      <c r="F209" s="3"/>
      <c r="G209" s="3"/>
      <c r="H209" s="72"/>
    </row>
    <row r="210" spans="1:8" s="123" customFormat="1">
      <c r="A210" s="10"/>
      <c r="E210" s="3"/>
      <c r="F210" s="3"/>
      <c r="G210" s="3"/>
      <c r="H210" s="72"/>
    </row>
    <row r="211" spans="1:8" s="123" customFormat="1">
      <c r="A211" s="10"/>
      <c r="E211" s="3"/>
      <c r="F211" s="3"/>
      <c r="G211" s="3"/>
      <c r="H211" s="72"/>
    </row>
    <row r="212" spans="1:8" s="123" customFormat="1">
      <c r="A212" s="10"/>
      <c r="E212" s="3"/>
      <c r="F212" s="3"/>
      <c r="G212" s="3"/>
      <c r="H212" s="72"/>
    </row>
    <row r="213" spans="1:8" s="123" customFormat="1">
      <c r="A213" s="10"/>
      <c r="E213" s="3"/>
      <c r="F213" s="3"/>
      <c r="G213" s="3"/>
      <c r="H213" s="72"/>
    </row>
    <row r="214" spans="1:8" s="123" customFormat="1">
      <c r="A214" s="10"/>
      <c r="E214" s="3"/>
      <c r="F214" s="3"/>
      <c r="G214" s="3"/>
      <c r="H214" s="72"/>
    </row>
    <row r="215" spans="1:8" s="123" customFormat="1">
      <c r="A215" s="10"/>
      <c r="E215" s="3"/>
      <c r="F215" s="3"/>
      <c r="G215" s="3"/>
      <c r="H215" s="72"/>
    </row>
    <row r="216" spans="1:8" s="123" customFormat="1">
      <c r="A216" s="10"/>
      <c r="E216" s="3"/>
      <c r="F216" s="3"/>
      <c r="G216" s="3"/>
      <c r="H216" s="72"/>
    </row>
    <row r="217" spans="1:8" s="123" customFormat="1">
      <c r="A217" s="10"/>
      <c r="E217" s="3"/>
      <c r="F217" s="3"/>
      <c r="G217" s="3"/>
      <c r="H217" s="72"/>
    </row>
    <row r="218" spans="1:8" s="123" customFormat="1">
      <c r="A218" s="10"/>
      <c r="E218" s="3"/>
      <c r="F218" s="3"/>
      <c r="G218" s="3"/>
      <c r="H218" s="72"/>
    </row>
    <row r="219" spans="1:8" s="123" customFormat="1">
      <c r="A219" s="10"/>
      <c r="E219" s="3"/>
      <c r="F219" s="3"/>
      <c r="G219" s="3"/>
      <c r="H219" s="72"/>
    </row>
    <row r="220" spans="1:8" s="123" customFormat="1">
      <c r="A220" s="10"/>
      <c r="E220" s="3"/>
      <c r="F220" s="3"/>
      <c r="G220" s="3"/>
      <c r="H220" s="72"/>
    </row>
    <row r="221" spans="1:8" s="123" customFormat="1">
      <c r="A221" s="10"/>
      <c r="E221" s="3"/>
      <c r="F221" s="3"/>
      <c r="G221" s="3"/>
      <c r="H221" s="72"/>
    </row>
    <row r="222" spans="1:8" s="123" customFormat="1">
      <c r="A222" s="10"/>
      <c r="E222" s="3"/>
      <c r="F222" s="3"/>
      <c r="G222" s="3"/>
      <c r="H222" s="72"/>
    </row>
    <row r="223" spans="1:8" s="123" customFormat="1">
      <c r="A223" s="10"/>
      <c r="E223" s="3"/>
      <c r="F223" s="3"/>
      <c r="G223" s="3"/>
      <c r="H223" s="72"/>
    </row>
    <row r="224" spans="1:8" s="123" customFormat="1">
      <c r="A224" s="10"/>
      <c r="E224" s="3"/>
      <c r="F224" s="3"/>
      <c r="G224" s="3"/>
      <c r="H224" s="72"/>
    </row>
    <row r="225" spans="1:8" s="123" customFormat="1">
      <c r="A225" s="10"/>
      <c r="E225" s="3"/>
      <c r="F225" s="3"/>
      <c r="G225" s="3"/>
      <c r="H225" s="72"/>
    </row>
    <row r="226" spans="1:8" s="123" customFormat="1">
      <c r="A226" s="10"/>
      <c r="E226" s="3"/>
      <c r="F226" s="3"/>
      <c r="G226" s="3"/>
      <c r="H226" s="72"/>
    </row>
    <row r="227" spans="1:8" s="123" customFormat="1">
      <c r="A227" s="10"/>
      <c r="E227" s="3"/>
      <c r="F227" s="3"/>
      <c r="G227" s="3"/>
      <c r="H227" s="72"/>
    </row>
    <row r="228" spans="1:8" s="123" customFormat="1">
      <c r="A228" s="10"/>
      <c r="E228" s="3"/>
      <c r="F228" s="3"/>
      <c r="G228" s="3"/>
      <c r="H228" s="72"/>
    </row>
    <row r="229" spans="1:8" s="123" customFormat="1">
      <c r="A229" s="10"/>
      <c r="E229" s="3"/>
      <c r="F229" s="3"/>
      <c r="G229" s="3"/>
      <c r="H229" s="72"/>
    </row>
    <row r="230" spans="1:8" s="123" customFormat="1">
      <c r="A230" s="10"/>
      <c r="E230" s="3"/>
      <c r="F230" s="3"/>
      <c r="G230" s="3"/>
      <c r="H230" s="72"/>
    </row>
    <row r="231" spans="1:8" s="123" customFormat="1">
      <c r="A231" s="10"/>
      <c r="E231" s="3"/>
      <c r="F231" s="3"/>
      <c r="G231" s="3"/>
      <c r="H231" s="72"/>
    </row>
    <row r="232" spans="1:8" s="123" customFormat="1">
      <c r="A232" s="10"/>
      <c r="E232" s="3"/>
      <c r="F232" s="3"/>
      <c r="G232" s="3"/>
      <c r="H232" s="72"/>
    </row>
    <row r="233" spans="1:8" s="123" customFormat="1">
      <c r="A233" s="10"/>
      <c r="E233" s="3"/>
      <c r="F233" s="3"/>
      <c r="G233" s="3"/>
      <c r="H233" s="72"/>
    </row>
    <row r="234" spans="1:8" s="123" customFormat="1">
      <c r="A234" s="10"/>
      <c r="E234" s="3"/>
      <c r="F234" s="3"/>
      <c r="G234" s="3"/>
      <c r="H234" s="72"/>
    </row>
    <row r="235" spans="1:8" s="123" customFormat="1">
      <c r="A235" s="10"/>
      <c r="E235" s="3"/>
      <c r="F235" s="3"/>
      <c r="G235" s="3"/>
      <c r="H235" s="72"/>
    </row>
    <row r="236" spans="1:8" s="123" customFormat="1">
      <c r="A236" s="10"/>
      <c r="E236" s="3"/>
      <c r="F236" s="3"/>
      <c r="G236" s="3"/>
      <c r="H236" s="72"/>
    </row>
    <row r="237" spans="1:8" s="123" customFormat="1">
      <c r="A237" s="10"/>
      <c r="E237" s="3"/>
      <c r="F237" s="3"/>
      <c r="G237" s="3"/>
      <c r="H237" s="72"/>
    </row>
    <row r="238" spans="1:8" s="123" customFormat="1">
      <c r="A238" s="10"/>
      <c r="E238" s="3"/>
      <c r="F238" s="3"/>
      <c r="G238" s="3"/>
      <c r="H238" s="72"/>
    </row>
    <row r="239" spans="1:8" s="123" customFormat="1">
      <c r="A239" s="10"/>
      <c r="E239" s="3"/>
      <c r="F239" s="3"/>
      <c r="G239" s="3"/>
      <c r="H239" s="72"/>
    </row>
    <row r="240" spans="1:8" s="123" customFormat="1">
      <c r="A240" s="10"/>
      <c r="E240" s="3"/>
      <c r="F240" s="3"/>
      <c r="G240" s="3"/>
      <c r="H240" s="72"/>
    </row>
    <row r="241" spans="1:8" s="123" customFormat="1">
      <c r="A241" s="10"/>
      <c r="E241" s="3"/>
      <c r="F241" s="3"/>
      <c r="G241" s="3"/>
      <c r="H241" s="72"/>
    </row>
    <row r="242" spans="1:8" s="123" customFormat="1">
      <c r="A242" s="10"/>
      <c r="E242" s="3"/>
      <c r="F242" s="3"/>
      <c r="G242" s="3"/>
      <c r="H242" s="72"/>
    </row>
    <row r="243" spans="1:8" s="123" customFormat="1">
      <c r="A243" s="10"/>
      <c r="E243" s="3"/>
      <c r="F243" s="3"/>
      <c r="G243" s="3"/>
      <c r="H243" s="72"/>
    </row>
    <row r="244" spans="1:8" s="123" customFormat="1">
      <c r="A244" s="10"/>
      <c r="E244" s="3"/>
      <c r="F244" s="3"/>
      <c r="G244" s="3"/>
      <c r="H244" s="72"/>
    </row>
    <row r="245" spans="1:8" s="123" customFormat="1">
      <c r="A245" s="10"/>
      <c r="E245" s="3"/>
      <c r="F245" s="3"/>
      <c r="G245" s="3"/>
      <c r="H245" s="72"/>
    </row>
    <row r="246" spans="1:8" s="123" customFormat="1">
      <c r="A246" s="10"/>
      <c r="E246" s="3"/>
      <c r="F246" s="3"/>
      <c r="G246" s="3"/>
      <c r="H246" s="72"/>
    </row>
    <row r="247" spans="1:8" s="123" customFormat="1">
      <c r="A247" s="10"/>
      <c r="E247" s="3"/>
      <c r="F247" s="3"/>
      <c r="G247" s="3"/>
      <c r="H247" s="72"/>
    </row>
    <row r="248" spans="1:8" s="123" customFormat="1">
      <c r="A248" s="10"/>
      <c r="E248" s="3"/>
      <c r="F248" s="3"/>
      <c r="G248" s="3"/>
      <c r="H248" s="72"/>
    </row>
    <row r="249" spans="1:8" s="123" customFormat="1">
      <c r="A249" s="10"/>
      <c r="E249" s="3"/>
      <c r="F249" s="3"/>
      <c r="G249" s="3"/>
      <c r="H249" s="72"/>
    </row>
    <row r="250" spans="1:8" s="123" customFormat="1">
      <c r="A250" s="10"/>
      <c r="E250" s="3"/>
      <c r="F250" s="3"/>
      <c r="G250" s="3"/>
      <c r="H250" s="72"/>
    </row>
    <row r="251" spans="1:8" s="123" customFormat="1">
      <c r="A251" s="10"/>
      <c r="E251" s="3"/>
      <c r="F251" s="3"/>
      <c r="G251" s="3"/>
      <c r="H251" s="72"/>
    </row>
    <row r="252" spans="1:8" s="123" customFormat="1">
      <c r="A252" s="10"/>
      <c r="E252" s="3"/>
      <c r="F252" s="3"/>
      <c r="G252" s="3"/>
      <c r="H252" s="72"/>
    </row>
    <row r="253" spans="1:8" s="123" customFormat="1">
      <c r="A253" s="10"/>
      <c r="E253" s="3"/>
      <c r="F253" s="3"/>
      <c r="G253" s="3"/>
      <c r="H253" s="72"/>
    </row>
    <row r="254" spans="1:8" s="123" customFormat="1">
      <c r="A254" s="10"/>
      <c r="E254" s="3"/>
      <c r="F254" s="3"/>
      <c r="G254" s="3"/>
      <c r="H254" s="72"/>
    </row>
    <row r="255" spans="1:8" s="123" customFormat="1">
      <c r="A255" s="10"/>
      <c r="E255" s="3"/>
      <c r="F255" s="3"/>
      <c r="G255" s="3"/>
      <c r="H255" s="72"/>
    </row>
    <row r="256" spans="1:8" s="123" customFormat="1">
      <c r="A256" s="10"/>
      <c r="E256" s="3"/>
      <c r="F256" s="3"/>
      <c r="G256" s="3"/>
      <c r="H256" s="72"/>
    </row>
    <row r="257" spans="1:8" s="123" customFormat="1">
      <c r="A257" s="10"/>
      <c r="E257" s="3"/>
      <c r="F257" s="3"/>
      <c r="G257" s="3"/>
      <c r="H257" s="72"/>
    </row>
    <row r="258" spans="1:8" s="123" customFormat="1">
      <c r="A258" s="10"/>
      <c r="E258" s="3"/>
      <c r="F258" s="3"/>
      <c r="G258" s="3"/>
      <c r="H258" s="72"/>
    </row>
    <row r="259" spans="1:8" s="123" customFormat="1">
      <c r="A259" s="10"/>
      <c r="E259" s="3"/>
      <c r="F259" s="3"/>
      <c r="G259" s="3"/>
      <c r="H259" s="72"/>
    </row>
    <row r="260" spans="1:8" s="123" customFormat="1">
      <c r="A260" s="10"/>
      <c r="E260" s="3"/>
      <c r="F260" s="3"/>
      <c r="G260" s="3"/>
      <c r="H260" s="72"/>
    </row>
    <row r="261" spans="1:8" s="123" customFormat="1">
      <c r="A261" s="10"/>
      <c r="E261" s="3"/>
      <c r="F261" s="3"/>
      <c r="G261" s="3"/>
      <c r="H261" s="72"/>
    </row>
    <row r="262" spans="1:8" s="123" customFormat="1">
      <c r="A262" s="10"/>
      <c r="E262" s="3"/>
      <c r="F262" s="3"/>
      <c r="G262" s="3"/>
      <c r="H262" s="72"/>
    </row>
    <row r="263" spans="1:8" s="123" customFormat="1">
      <c r="A263" s="10"/>
      <c r="E263" s="3"/>
      <c r="F263" s="3"/>
      <c r="G263" s="3"/>
      <c r="H263" s="72"/>
    </row>
    <row r="264" spans="1:8" s="123" customFormat="1">
      <c r="A264" s="10"/>
      <c r="E264" s="3"/>
      <c r="F264" s="3"/>
      <c r="G264" s="3"/>
      <c r="H264" s="72"/>
    </row>
    <row r="265" spans="1:8" s="123" customFormat="1">
      <c r="A265" s="10"/>
      <c r="E265" s="3"/>
      <c r="F265" s="3"/>
      <c r="G265" s="3"/>
      <c r="H265" s="72"/>
    </row>
    <row r="266" spans="1:8" s="123" customFormat="1">
      <c r="A266" s="10"/>
      <c r="E266" s="3"/>
      <c r="F266" s="3"/>
      <c r="G266" s="3"/>
      <c r="H266" s="72"/>
    </row>
    <row r="267" spans="1:8" s="123" customFormat="1">
      <c r="A267" s="10"/>
      <c r="E267" s="3"/>
      <c r="F267" s="3"/>
      <c r="G267" s="3"/>
      <c r="H267" s="72"/>
    </row>
    <row r="268" spans="1:8" s="123" customFormat="1">
      <c r="A268" s="10"/>
      <c r="E268" s="3"/>
      <c r="F268" s="3"/>
      <c r="G268" s="3"/>
      <c r="H268" s="72"/>
    </row>
    <row r="269" spans="1:8" s="123" customFormat="1">
      <c r="A269" s="10"/>
      <c r="E269" s="3"/>
      <c r="F269" s="3"/>
      <c r="G269" s="3"/>
      <c r="H269" s="72"/>
    </row>
    <row r="270" spans="1:8" s="123" customFormat="1">
      <c r="A270" s="10"/>
      <c r="E270" s="3"/>
      <c r="F270" s="3"/>
      <c r="G270" s="3"/>
      <c r="H270" s="72"/>
    </row>
    <row r="271" spans="1:8" s="123" customFormat="1">
      <c r="A271" s="10"/>
      <c r="E271" s="3"/>
      <c r="F271" s="3"/>
      <c r="G271" s="3"/>
      <c r="H271" s="72"/>
    </row>
    <row r="272" spans="1:8" s="123" customFormat="1">
      <c r="A272" s="10"/>
      <c r="E272" s="3"/>
      <c r="F272" s="3"/>
      <c r="G272" s="3"/>
      <c r="H272" s="72"/>
    </row>
    <row r="273" spans="1:8" s="123" customFormat="1">
      <c r="A273" s="10"/>
      <c r="E273" s="3"/>
      <c r="F273" s="3"/>
      <c r="G273" s="3"/>
      <c r="H273" s="72"/>
    </row>
    <row r="274" spans="1:8" s="123" customFormat="1">
      <c r="A274" s="10"/>
      <c r="E274" s="3"/>
      <c r="F274" s="3"/>
      <c r="G274" s="3"/>
      <c r="H274" s="72"/>
    </row>
    <row r="275" spans="1:8" s="123" customFormat="1">
      <c r="A275" s="10"/>
      <c r="E275" s="3"/>
      <c r="F275" s="3"/>
      <c r="G275" s="3"/>
      <c r="H275" s="72"/>
    </row>
    <row r="276" spans="1:8" s="123" customFormat="1">
      <c r="A276" s="10"/>
      <c r="E276" s="3"/>
      <c r="F276" s="3"/>
      <c r="G276" s="3"/>
      <c r="H276" s="72"/>
    </row>
    <row r="277" spans="1:8" s="123" customFormat="1">
      <c r="A277" s="10"/>
      <c r="E277" s="3"/>
      <c r="F277" s="3"/>
      <c r="G277" s="3"/>
      <c r="H277" s="72"/>
    </row>
    <row r="278" spans="1:8" s="123" customFormat="1">
      <c r="A278" s="10"/>
      <c r="E278" s="3"/>
      <c r="F278" s="3"/>
      <c r="G278" s="3"/>
      <c r="H278" s="72"/>
    </row>
    <row r="279" spans="1:8" s="123" customFormat="1">
      <c r="A279" s="10"/>
      <c r="E279" s="3"/>
      <c r="F279" s="3"/>
      <c r="G279" s="3"/>
      <c r="H279" s="72"/>
    </row>
    <row r="280" spans="1:8" s="123" customFormat="1">
      <c r="A280" s="10"/>
      <c r="E280" s="3"/>
      <c r="F280" s="3"/>
      <c r="G280" s="3"/>
      <c r="H280" s="72"/>
    </row>
    <row r="281" spans="1:8" s="123" customFormat="1">
      <c r="A281" s="10"/>
      <c r="E281" s="3"/>
      <c r="F281" s="3"/>
      <c r="G281" s="3"/>
      <c r="H281" s="72"/>
    </row>
    <row r="282" spans="1:8" s="123" customFormat="1">
      <c r="A282" s="10"/>
      <c r="E282" s="3"/>
      <c r="F282" s="3"/>
      <c r="G282" s="3"/>
      <c r="H282" s="72"/>
    </row>
    <row r="283" spans="1:8" s="123" customFormat="1">
      <c r="A283" s="10"/>
      <c r="E283" s="3"/>
      <c r="F283" s="3"/>
      <c r="G283" s="3"/>
      <c r="H283" s="72"/>
    </row>
    <row r="284" spans="1:8" s="123" customFormat="1">
      <c r="A284" s="10"/>
      <c r="E284" s="3"/>
      <c r="F284" s="3"/>
      <c r="G284" s="3"/>
      <c r="H284" s="72"/>
    </row>
    <row r="285" spans="1:8" s="123" customFormat="1">
      <c r="A285" s="10"/>
      <c r="E285" s="3"/>
      <c r="F285" s="3"/>
      <c r="G285" s="3"/>
      <c r="H285" s="72"/>
    </row>
    <row r="286" spans="1:8" s="123" customFormat="1">
      <c r="A286" s="10"/>
      <c r="E286" s="3"/>
      <c r="F286" s="3"/>
      <c r="G286" s="3"/>
      <c r="H286" s="72"/>
    </row>
    <row r="287" spans="1:8" s="123" customFormat="1">
      <c r="A287" s="10"/>
      <c r="E287" s="3"/>
      <c r="F287" s="3"/>
      <c r="G287" s="3"/>
      <c r="H287" s="72"/>
    </row>
    <row r="288" spans="1:8" s="123" customFormat="1">
      <c r="A288" s="10"/>
      <c r="E288" s="3"/>
      <c r="F288" s="3"/>
      <c r="G288" s="3"/>
      <c r="H288" s="72"/>
    </row>
    <row r="289" spans="1:8" s="123" customFormat="1">
      <c r="A289" s="10"/>
      <c r="E289" s="3"/>
      <c r="F289" s="3"/>
      <c r="G289" s="3"/>
      <c r="H289" s="72"/>
    </row>
    <row r="290" spans="1:8" s="123" customFormat="1">
      <c r="A290" s="10"/>
      <c r="E290" s="3"/>
      <c r="F290" s="3"/>
      <c r="G290" s="3"/>
      <c r="H290" s="72"/>
    </row>
    <row r="291" spans="1:8" s="123" customFormat="1">
      <c r="A291" s="10"/>
      <c r="E291" s="3"/>
      <c r="F291" s="3"/>
      <c r="G291" s="3"/>
      <c r="H291" s="72"/>
    </row>
    <row r="292" spans="1:8" s="123" customFormat="1">
      <c r="A292" s="10"/>
      <c r="E292" s="3"/>
      <c r="F292" s="3"/>
      <c r="G292" s="3"/>
      <c r="H292" s="72"/>
    </row>
    <row r="293" spans="1:8" s="123" customFormat="1">
      <c r="A293" s="10"/>
      <c r="E293" s="3"/>
      <c r="F293" s="3"/>
      <c r="G293" s="3"/>
      <c r="H293" s="72"/>
    </row>
    <row r="294" spans="1:8" s="123" customFormat="1">
      <c r="A294" s="10"/>
      <c r="E294" s="3"/>
      <c r="F294" s="3"/>
      <c r="G294" s="3"/>
      <c r="H294" s="72"/>
    </row>
    <row r="295" spans="1:8" s="123" customFormat="1">
      <c r="A295" s="10"/>
      <c r="E295" s="3"/>
      <c r="F295" s="3"/>
      <c r="G295" s="3"/>
      <c r="H295" s="72"/>
    </row>
    <row r="296" spans="1:8" s="123" customFormat="1">
      <c r="A296" s="10"/>
      <c r="E296" s="3"/>
      <c r="F296" s="3"/>
      <c r="G296" s="3"/>
      <c r="H296" s="72"/>
    </row>
    <row r="297" spans="1:8" s="123" customFormat="1">
      <c r="A297" s="10"/>
      <c r="E297" s="3"/>
      <c r="F297" s="3"/>
      <c r="G297" s="3"/>
      <c r="H297" s="72"/>
    </row>
    <row r="298" spans="1:8" s="123" customFormat="1">
      <c r="A298" s="10"/>
      <c r="E298" s="3"/>
      <c r="F298" s="3"/>
      <c r="G298" s="3"/>
      <c r="H298" s="72"/>
    </row>
    <row r="299" spans="1:8" s="123" customFormat="1">
      <c r="A299" s="10"/>
      <c r="E299" s="3"/>
      <c r="F299" s="3"/>
      <c r="G299" s="3"/>
      <c r="H299" s="72"/>
    </row>
    <row r="300" spans="1:8" s="123" customFormat="1">
      <c r="A300" s="10"/>
      <c r="E300" s="3"/>
      <c r="F300" s="3"/>
      <c r="G300" s="3"/>
      <c r="H300" s="72"/>
    </row>
    <row r="301" spans="1:8" s="123" customFormat="1">
      <c r="A301" s="10"/>
      <c r="E301" s="3"/>
      <c r="F301" s="3"/>
      <c r="G301" s="3"/>
      <c r="H301" s="72"/>
    </row>
    <row r="302" spans="1:8" s="123" customFormat="1">
      <c r="A302" s="10"/>
      <c r="E302" s="3"/>
      <c r="F302" s="3"/>
      <c r="G302" s="3"/>
      <c r="H302" s="72"/>
    </row>
    <row r="303" spans="1:8" s="123" customFormat="1">
      <c r="A303" s="10"/>
      <c r="E303" s="3"/>
      <c r="F303" s="3"/>
      <c r="G303" s="3"/>
      <c r="H303" s="72"/>
    </row>
    <row r="304" spans="1:8" s="123" customFormat="1">
      <c r="A304" s="10"/>
      <c r="E304" s="3"/>
      <c r="F304" s="3"/>
      <c r="G304" s="3"/>
      <c r="H304" s="72"/>
    </row>
    <row r="305" spans="1:8" s="123" customFormat="1">
      <c r="A305" s="10"/>
      <c r="E305" s="3"/>
      <c r="F305" s="3"/>
      <c r="G305" s="3"/>
      <c r="H305" s="72"/>
    </row>
    <row r="306" spans="1:8" s="123" customFormat="1">
      <c r="A306" s="10"/>
      <c r="E306" s="3"/>
      <c r="F306" s="3"/>
      <c r="G306" s="3"/>
      <c r="H306" s="72"/>
    </row>
    <row r="307" spans="1:8" s="123" customFormat="1">
      <c r="A307" s="10"/>
      <c r="E307" s="3"/>
      <c r="F307" s="3"/>
      <c r="G307" s="3"/>
      <c r="H307" s="72"/>
    </row>
  </sheetData>
  <mergeCells count="16">
    <mergeCell ref="A2:H2"/>
    <mergeCell ref="A1:H1"/>
    <mergeCell ref="C156:D156"/>
    <mergeCell ref="G156:H156"/>
    <mergeCell ref="C155:D155"/>
    <mergeCell ref="G155:H155"/>
    <mergeCell ref="A69:H69"/>
    <mergeCell ref="A136:H136"/>
    <mergeCell ref="A51:H51"/>
    <mergeCell ref="A118:H118"/>
    <mergeCell ref="A127:H127"/>
    <mergeCell ref="A4:A5"/>
    <mergeCell ref="B4:B5"/>
    <mergeCell ref="A7:H7"/>
    <mergeCell ref="E4:H4"/>
    <mergeCell ref="C4:D4"/>
  </mergeCells>
  <phoneticPr fontId="3" type="noConversion"/>
  <pageMargins left="0.59055118110236227" right="0.59055118110236227" top="0.78740157480314965" bottom="0.39370078740157483" header="0.39370078740157483" footer="0.19685039370078741"/>
  <pageSetup paperSize="9" scale="83" orientation="landscape" verticalDpi="300" r:id="rId1"/>
  <headerFooter alignWithMargins="0"/>
  <rowBreaks count="1" manualBreakCount="1">
    <brk id="61" max="7" man="1"/>
  </rowBreaks>
  <ignoredErrors>
    <ignoredError sqref="B128:B135 B137:B1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3"/>
  </sheetPr>
  <dimension ref="A1:K174"/>
  <sheetViews>
    <sheetView view="pageBreakPreview" zoomScale="80" zoomScaleNormal="100" zoomScaleSheetLayoutView="80" workbookViewId="0">
      <selection activeCell="K29" sqref="K29"/>
    </sheetView>
  </sheetViews>
  <sheetFormatPr defaultRowHeight="18.75"/>
  <cols>
    <col min="1" max="1" width="5" style="10" customWidth="1"/>
    <col min="2" max="2" width="53.28515625" style="10" customWidth="1"/>
    <col min="3" max="3" width="8.140625" style="44" customWidth="1"/>
    <col min="4" max="6" width="16.28515625" style="5" customWidth="1"/>
    <col min="7" max="7" width="14" style="10" customWidth="1"/>
    <col min="8" max="8" width="13.140625" style="10" customWidth="1"/>
    <col min="9" max="10" width="9.140625" style="10"/>
    <col min="11" max="11" width="12" style="10" bestFit="1" customWidth="1"/>
    <col min="12" max="16384" width="9.140625" style="10"/>
  </cols>
  <sheetData>
    <row r="1" spans="1:8" ht="30" customHeight="1">
      <c r="A1" s="320" t="s">
        <v>150</v>
      </c>
      <c r="B1" s="320"/>
      <c r="C1" s="320"/>
      <c r="D1" s="320"/>
      <c r="E1" s="320"/>
      <c r="F1" s="320"/>
      <c r="G1" s="320"/>
      <c r="H1" s="320"/>
    </row>
    <row r="2" spans="1:8" ht="26.25" customHeight="1">
      <c r="B2" s="4"/>
      <c r="D2" s="4"/>
      <c r="E2" s="4"/>
      <c r="F2" s="4"/>
      <c r="H2" s="10" t="s">
        <v>105</v>
      </c>
    </row>
    <row r="3" spans="1:8" ht="55.5" customHeight="1">
      <c r="A3" s="13" t="s">
        <v>9</v>
      </c>
      <c r="B3" s="13" t="s">
        <v>31</v>
      </c>
      <c r="C3" s="163" t="s">
        <v>5</v>
      </c>
      <c r="D3" s="13" t="s">
        <v>181</v>
      </c>
      <c r="E3" s="13" t="s">
        <v>428</v>
      </c>
      <c r="F3" s="13" t="s">
        <v>429</v>
      </c>
      <c r="G3" s="126" t="s">
        <v>164</v>
      </c>
      <c r="H3" s="126" t="s">
        <v>166</v>
      </c>
    </row>
    <row r="4" spans="1:8" s="43" customFormat="1" ht="14.25" customHeight="1">
      <c r="A4" s="42">
        <v>1</v>
      </c>
      <c r="B4" s="42">
        <v>2</v>
      </c>
      <c r="C4" s="42">
        <v>3</v>
      </c>
      <c r="D4" s="42">
        <v>4</v>
      </c>
      <c r="E4" s="42">
        <v>5</v>
      </c>
      <c r="F4" s="42">
        <v>6</v>
      </c>
      <c r="G4" s="42">
        <v>7</v>
      </c>
      <c r="H4" s="42">
        <v>8</v>
      </c>
    </row>
    <row r="5" spans="1:8" ht="30.75" customHeight="1">
      <c r="A5" s="321" t="s">
        <v>122</v>
      </c>
      <c r="B5" s="322"/>
      <c r="C5" s="42"/>
      <c r="D5" s="164">
        <f>D6+D10+D19+D21</f>
        <v>170920</v>
      </c>
      <c r="E5" s="164">
        <f>E6+E10+E19+E21</f>
        <v>222054.3</v>
      </c>
      <c r="F5" s="164">
        <f>F6+F10+F19+F21</f>
        <v>310399.8</v>
      </c>
      <c r="G5" s="24">
        <f t="shared" ref="G5:G9" si="0">F5-E5</f>
        <v>88345.5</v>
      </c>
      <c r="H5" s="24">
        <f t="shared" ref="H5:H9" si="1">(F5/E5)*100</f>
        <v>139.78553894250189</v>
      </c>
    </row>
    <row r="6" spans="1:8" ht="42" customHeight="1">
      <c r="A6" s="318" t="s">
        <v>121</v>
      </c>
      <c r="B6" s="319"/>
      <c r="C6" s="165">
        <v>1000</v>
      </c>
      <c r="D6" s="17">
        <f>D7+D8+D9</f>
        <v>145310.60000000003</v>
      </c>
      <c r="E6" s="17">
        <f>E7+E8</f>
        <v>192174.8</v>
      </c>
      <c r="F6" s="17">
        <f>F7+F8+F9</f>
        <v>249664.7</v>
      </c>
      <c r="G6" s="24">
        <f t="shared" si="0"/>
        <v>57489.900000000023</v>
      </c>
      <c r="H6" s="24">
        <f t="shared" si="1"/>
        <v>129.91542075235671</v>
      </c>
    </row>
    <row r="7" spans="1:8" ht="36.75" customHeight="1">
      <c r="A7" s="166" t="s">
        <v>183</v>
      </c>
      <c r="B7" s="15" t="s">
        <v>184</v>
      </c>
      <c r="C7" s="165"/>
      <c r="D7" s="14">
        <v>145130.20000000001</v>
      </c>
      <c r="E7" s="14">
        <v>192000</v>
      </c>
      <c r="F7" s="14">
        <v>249305.2</v>
      </c>
      <c r="G7" s="24">
        <f t="shared" si="0"/>
        <v>57305.200000000012</v>
      </c>
      <c r="H7" s="24">
        <f t="shared" si="1"/>
        <v>129.84645833333335</v>
      </c>
    </row>
    <row r="8" spans="1:8" ht="48" customHeight="1">
      <c r="A8" s="167" t="s">
        <v>185</v>
      </c>
      <c r="B8" s="15" t="s">
        <v>186</v>
      </c>
      <c r="C8" s="165"/>
      <c r="D8" s="14">
        <v>161.19999999999999</v>
      </c>
      <c r="E8" s="14">
        <v>174.8</v>
      </c>
      <c r="F8" s="14">
        <v>304.2</v>
      </c>
      <c r="G8" s="24">
        <f t="shared" si="0"/>
        <v>129.39999999999998</v>
      </c>
      <c r="H8" s="24">
        <f t="shared" si="1"/>
        <v>174.02745995423339</v>
      </c>
    </row>
    <row r="9" spans="1:8" ht="35.25" customHeight="1">
      <c r="A9" s="166" t="s">
        <v>187</v>
      </c>
      <c r="B9" s="15" t="s">
        <v>188</v>
      </c>
      <c r="C9" s="165"/>
      <c r="D9" s="14">
        <v>19.2</v>
      </c>
      <c r="E9" s="14"/>
      <c r="F9" s="14">
        <v>55.3</v>
      </c>
      <c r="G9" s="24">
        <f t="shared" si="0"/>
        <v>55.3</v>
      </c>
      <c r="H9" s="65" t="e">
        <f t="shared" si="1"/>
        <v>#DIV/0!</v>
      </c>
    </row>
    <row r="10" spans="1:8" ht="35.25" customHeight="1">
      <c r="A10" s="318" t="s">
        <v>53</v>
      </c>
      <c r="B10" s="319"/>
      <c r="C10" s="165">
        <v>1040</v>
      </c>
      <c r="D10" s="17">
        <f>D11+D12+D13+D14+D15+D16+D18</f>
        <v>20708.300000000003</v>
      </c>
      <c r="E10" s="17">
        <f>E11+E12+E13+E14+E15+E16+E18</f>
        <v>17782.099999999999</v>
      </c>
      <c r="F10" s="17">
        <f>F11+F12+F13+F14+F15+F16+F17+ F18</f>
        <v>35857.599999999999</v>
      </c>
      <c r="G10" s="17">
        <f t="shared" ref="G10:G117" si="2">F10-E10</f>
        <v>18075.5</v>
      </c>
      <c r="H10" s="17">
        <f t="shared" ref="H10:H117" si="3">(F10/E10)*100</f>
        <v>201.64997385010773</v>
      </c>
    </row>
    <row r="11" spans="1:8" ht="84.75" customHeight="1">
      <c r="A11" s="166" t="s">
        <v>183</v>
      </c>
      <c r="B11" s="168" t="s">
        <v>511</v>
      </c>
      <c r="C11" s="165"/>
      <c r="D11" s="14"/>
      <c r="E11" s="14"/>
      <c r="F11" s="16">
        <v>698.7</v>
      </c>
      <c r="G11" s="24">
        <f t="shared" si="2"/>
        <v>698.7</v>
      </c>
      <c r="H11" s="65" t="e">
        <f t="shared" si="3"/>
        <v>#DIV/0!</v>
      </c>
    </row>
    <row r="12" spans="1:8" ht="52.5" customHeight="1">
      <c r="A12" s="166" t="s">
        <v>185</v>
      </c>
      <c r="B12" s="15" t="s">
        <v>190</v>
      </c>
      <c r="C12" s="165"/>
      <c r="D12" s="14">
        <v>14254.4</v>
      </c>
      <c r="E12" s="14">
        <v>17045.3</v>
      </c>
      <c r="F12" s="16">
        <v>25136.7</v>
      </c>
      <c r="G12" s="24">
        <f t="shared" si="2"/>
        <v>8091.4000000000015</v>
      </c>
      <c r="H12" s="24">
        <f t="shared" si="3"/>
        <v>147.46997706112538</v>
      </c>
    </row>
    <row r="13" spans="1:8" ht="32.25" customHeight="1">
      <c r="A13" s="166" t="s">
        <v>187</v>
      </c>
      <c r="B13" s="15" t="s">
        <v>413</v>
      </c>
      <c r="C13" s="165"/>
      <c r="D13" s="14">
        <v>513.6</v>
      </c>
      <c r="E13" s="14">
        <v>536.79999999999995</v>
      </c>
      <c r="F13" s="14"/>
      <c r="G13" s="24">
        <f t="shared" si="2"/>
        <v>-536.79999999999995</v>
      </c>
      <c r="H13" s="65">
        <f t="shared" si="3"/>
        <v>0</v>
      </c>
    </row>
    <row r="14" spans="1:8" ht="22.5" customHeight="1">
      <c r="A14" s="166" t="s">
        <v>191</v>
      </c>
      <c r="B14" s="15" t="s">
        <v>192</v>
      </c>
      <c r="C14" s="165"/>
      <c r="D14" s="14">
        <v>157.5</v>
      </c>
      <c r="E14" s="14">
        <v>180</v>
      </c>
      <c r="F14" s="14">
        <v>185.8</v>
      </c>
      <c r="G14" s="24">
        <f t="shared" si="2"/>
        <v>5.8000000000000114</v>
      </c>
      <c r="H14" s="24">
        <f t="shared" si="3"/>
        <v>103.22222222222224</v>
      </c>
    </row>
    <row r="15" spans="1:8" ht="22.5" customHeight="1">
      <c r="A15" s="166" t="s">
        <v>193</v>
      </c>
      <c r="B15" s="15" t="s">
        <v>194</v>
      </c>
      <c r="C15" s="165"/>
      <c r="D15" s="14">
        <v>13.7</v>
      </c>
      <c r="E15" s="14">
        <v>20</v>
      </c>
      <c r="F15" s="14">
        <v>2.6</v>
      </c>
      <c r="G15" s="24">
        <f t="shared" si="2"/>
        <v>-17.399999999999999</v>
      </c>
      <c r="H15" s="24">
        <f t="shared" si="3"/>
        <v>13</v>
      </c>
    </row>
    <row r="16" spans="1:8" ht="22.5" customHeight="1">
      <c r="A16" s="166" t="s">
        <v>195</v>
      </c>
      <c r="B16" s="15" t="s">
        <v>447</v>
      </c>
      <c r="C16" s="165"/>
      <c r="D16" s="14">
        <v>5769.1</v>
      </c>
      <c r="E16" s="14"/>
      <c r="F16" s="14">
        <v>9742.2000000000007</v>
      </c>
      <c r="G16" s="24">
        <f t="shared" si="2"/>
        <v>9742.2000000000007</v>
      </c>
      <c r="H16" s="65" t="e">
        <f t="shared" si="3"/>
        <v>#DIV/0!</v>
      </c>
    </row>
    <row r="17" spans="1:11" ht="22.5" customHeight="1">
      <c r="A17" s="166"/>
      <c r="B17" s="15" t="s">
        <v>446</v>
      </c>
      <c r="C17" s="165"/>
      <c r="D17" s="14"/>
      <c r="E17" s="14"/>
      <c r="F17" s="14">
        <v>63</v>
      </c>
      <c r="G17" s="24">
        <f t="shared" si="2"/>
        <v>63</v>
      </c>
      <c r="H17" s="65" t="e">
        <f t="shared" si="3"/>
        <v>#DIV/0!</v>
      </c>
    </row>
    <row r="18" spans="1:11" ht="21.75" customHeight="1">
      <c r="A18" s="166" t="s">
        <v>196</v>
      </c>
      <c r="B18" s="15" t="s">
        <v>445</v>
      </c>
      <c r="C18" s="42"/>
      <c r="D18" s="14"/>
      <c r="E18" s="14"/>
      <c r="F18" s="14">
        <v>28.6</v>
      </c>
      <c r="G18" s="24">
        <f t="shared" si="2"/>
        <v>28.6</v>
      </c>
      <c r="H18" s="24" t="e">
        <f t="shared" si="3"/>
        <v>#DIV/0!</v>
      </c>
    </row>
    <row r="19" spans="1:11" ht="24.75" customHeight="1">
      <c r="A19" s="318" t="s">
        <v>123</v>
      </c>
      <c r="B19" s="319"/>
      <c r="C19" s="165">
        <v>1130</v>
      </c>
      <c r="D19" s="17">
        <f>D20</f>
        <v>267.8</v>
      </c>
      <c r="E19" s="17">
        <f t="shared" ref="E19:F19" si="4">E20</f>
        <v>97.4</v>
      </c>
      <c r="F19" s="17">
        <f t="shared" si="4"/>
        <v>710.4</v>
      </c>
      <c r="G19" s="17">
        <f t="shared" si="2"/>
        <v>613</v>
      </c>
      <c r="H19" s="17">
        <f t="shared" si="3"/>
        <v>729.36344969199172</v>
      </c>
    </row>
    <row r="20" spans="1:11" ht="35.25" customHeight="1">
      <c r="A20" s="166" t="s">
        <v>183</v>
      </c>
      <c r="B20" s="15" t="s">
        <v>197</v>
      </c>
      <c r="C20" s="20"/>
      <c r="D20" s="14">
        <v>267.8</v>
      </c>
      <c r="E20" s="14">
        <v>97.4</v>
      </c>
      <c r="F20" s="14">
        <v>710.4</v>
      </c>
      <c r="G20" s="24">
        <f t="shared" si="2"/>
        <v>613</v>
      </c>
      <c r="H20" s="24">
        <f t="shared" si="3"/>
        <v>729.36344969199172</v>
      </c>
    </row>
    <row r="21" spans="1:11" ht="23.25" customHeight="1">
      <c r="A21" s="318" t="s">
        <v>36</v>
      </c>
      <c r="B21" s="319"/>
      <c r="C21" s="165">
        <v>1150</v>
      </c>
      <c r="D21" s="17">
        <f t="shared" ref="D21" si="5">D22+D23</f>
        <v>4633.2999999999993</v>
      </c>
      <c r="E21" s="17">
        <f t="shared" ref="E21:F21" si="6">E22+E23</f>
        <v>12000</v>
      </c>
      <c r="F21" s="17">
        <f t="shared" si="6"/>
        <v>24167.100000000002</v>
      </c>
      <c r="G21" s="17">
        <f t="shared" si="2"/>
        <v>12167.100000000002</v>
      </c>
      <c r="H21" s="17">
        <f t="shared" si="3"/>
        <v>201.39249999999998</v>
      </c>
    </row>
    <row r="22" spans="1:11" ht="30.75" customHeight="1">
      <c r="A22" s="166" t="s">
        <v>183</v>
      </c>
      <c r="B22" s="169" t="s">
        <v>198</v>
      </c>
      <c r="C22" s="170"/>
      <c r="D22" s="14">
        <v>4611.3999999999996</v>
      </c>
      <c r="E22" s="14">
        <v>12000</v>
      </c>
      <c r="F22" s="14">
        <v>24058.400000000001</v>
      </c>
      <c r="G22" s="24">
        <f t="shared" si="2"/>
        <v>12058.400000000001</v>
      </c>
      <c r="H22" s="24">
        <f t="shared" si="3"/>
        <v>200.48666666666665</v>
      </c>
    </row>
    <row r="23" spans="1:11" ht="22.5" customHeight="1">
      <c r="A23" s="166" t="s">
        <v>185</v>
      </c>
      <c r="B23" s="169" t="s">
        <v>199</v>
      </c>
      <c r="C23" s="170"/>
      <c r="D23" s="14">
        <v>21.9</v>
      </c>
      <c r="E23" s="14"/>
      <c r="F23" s="14">
        <v>108.7</v>
      </c>
      <c r="G23" s="24">
        <f t="shared" si="2"/>
        <v>108.7</v>
      </c>
      <c r="H23" s="65" t="e">
        <f>(F23/E23)*100</f>
        <v>#DIV/0!</v>
      </c>
    </row>
    <row r="24" spans="1:11" ht="25.5" customHeight="1">
      <c r="A24" s="321" t="s">
        <v>124</v>
      </c>
      <c r="B24" s="322"/>
      <c r="C24" s="165"/>
      <c r="D24" s="17"/>
      <c r="E24" s="17"/>
      <c r="F24" s="17"/>
      <c r="G24" s="17"/>
      <c r="H24" s="17"/>
    </row>
    <row r="25" spans="1:11" ht="42" customHeight="1">
      <c r="A25" s="318" t="s">
        <v>427</v>
      </c>
      <c r="B25" s="319"/>
      <c r="C25" s="42"/>
      <c r="D25" s="17"/>
      <c r="E25" s="17"/>
      <c r="F25" s="17"/>
      <c r="G25" s="17"/>
      <c r="H25" s="17"/>
    </row>
    <row r="26" spans="1:11" ht="21.75" customHeight="1">
      <c r="A26" s="321" t="s">
        <v>158</v>
      </c>
      <c r="B26" s="322"/>
      <c r="C26" s="165">
        <v>1011</v>
      </c>
      <c r="D26" s="17">
        <f>SUM(D27:D47)</f>
        <v>46041.200000000004</v>
      </c>
      <c r="E26" s="17">
        <f t="shared" ref="E26:F26" si="7">SUM(E27:E47)</f>
        <v>43356.799999999996</v>
      </c>
      <c r="F26" s="17">
        <f t="shared" si="7"/>
        <v>73019.900000000009</v>
      </c>
      <c r="G26" s="17">
        <f t="shared" si="2"/>
        <v>29663.100000000013</v>
      </c>
      <c r="H26" s="17">
        <f t="shared" si="3"/>
        <v>168.41625765739172</v>
      </c>
    </row>
    <row r="27" spans="1:11" ht="34.5" customHeight="1">
      <c r="A27" s="128"/>
      <c r="B27" s="168" t="s">
        <v>200</v>
      </c>
      <c r="C27" s="171"/>
      <c r="D27" s="14">
        <v>132.80000000000001</v>
      </c>
      <c r="E27" s="14">
        <v>160</v>
      </c>
      <c r="F27" s="14">
        <f>293.7+5.5</f>
        <v>299.2</v>
      </c>
      <c r="G27" s="24">
        <f t="shared" si="2"/>
        <v>139.19999999999999</v>
      </c>
      <c r="H27" s="24">
        <f t="shared" si="3"/>
        <v>187</v>
      </c>
      <c r="K27" s="115"/>
    </row>
    <row r="28" spans="1:11" ht="34.5" customHeight="1">
      <c r="A28" s="128"/>
      <c r="B28" s="15" t="s">
        <v>201</v>
      </c>
      <c r="C28" s="171"/>
      <c r="D28" s="14">
        <v>491.1</v>
      </c>
      <c r="E28" s="14">
        <v>277</v>
      </c>
      <c r="F28" s="14">
        <f>280.4+3.1+300.2+82.1</f>
        <v>665.80000000000007</v>
      </c>
      <c r="G28" s="24">
        <f t="shared" si="2"/>
        <v>388.80000000000007</v>
      </c>
      <c r="H28" s="24">
        <f t="shared" si="3"/>
        <v>240.36101083032494</v>
      </c>
      <c r="K28" s="115"/>
    </row>
    <row r="29" spans="1:11" ht="20.100000000000001" customHeight="1">
      <c r="A29" s="128"/>
      <c r="B29" s="15" t="s">
        <v>202</v>
      </c>
      <c r="C29" s="171"/>
      <c r="D29" s="14">
        <v>273.3</v>
      </c>
      <c r="E29" s="14"/>
      <c r="F29" s="14">
        <v>315.10000000000002</v>
      </c>
      <c r="G29" s="24">
        <f t="shared" si="2"/>
        <v>315.10000000000002</v>
      </c>
      <c r="H29" s="24" t="e">
        <f t="shared" si="3"/>
        <v>#DIV/0!</v>
      </c>
    </row>
    <row r="30" spans="1:11" ht="20.100000000000001" customHeight="1">
      <c r="A30" s="128"/>
      <c r="B30" s="15" t="s">
        <v>434</v>
      </c>
      <c r="C30" s="171"/>
      <c r="D30" s="14"/>
      <c r="E30" s="14">
        <v>800</v>
      </c>
      <c r="F30" s="14">
        <v>124.9</v>
      </c>
      <c r="G30" s="24"/>
      <c r="H30" s="24"/>
    </row>
    <row r="31" spans="1:11" ht="20.100000000000001" customHeight="1">
      <c r="A31" s="128"/>
      <c r="B31" s="15" t="s">
        <v>203</v>
      </c>
      <c r="C31" s="171"/>
      <c r="D31" s="14">
        <v>55</v>
      </c>
      <c r="E31" s="14">
        <v>67</v>
      </c>
      <c r="F31" s="14">
        <f>145.1</f>
        <v>145.1</v>
      </c>
      <c r="G31" s="24">
        <f t="shared" si="2"/>
        <v>78.099999999999994</v>
      </c>
      <c r="H31" s="24">
        <f t="shared" si="3"/>
        <v>216.56716417910448</v>
      </c>
    </row>
    <row r="32" spans="1:11" ht="20.100000000000001" customHeight="1">
      <c r="A32" s="128"/>
      <c r="B32" s="15" t="s">
        <v>204</v>
      </c>
      <c r="C32" s="171"/>
      <c r="D32" s="14">
        <v>17.2</v>
      </c>
      <c r="E32" s="14">
        <v>9.6999999999999993</v>
      </c>
      <c r="F32" s="14">
        <f>6.1+2.8</f>
        <v>8.8999999999999986</v>
      </c>
      <c r="G32" s="24">
        <f t="shared" si="2"/>
        <v>-0.80000000000000071</v>
      </c>
      <c r="H32" s="24">
        <f t="shared" si="3"/>
        <v>91.75257731958763</v>
      </c>
    </row>
    <row r="33" spans="1:8" ht="20.100000000000001" customHeight="1">
      <c r="A33" s="128"/>
      <c r="B33" s="15" t="s">
        <v>205</v>
      </c>
      <c r="C33" s="171"/>
      <c r="D33" s="14">
        <v>239.7</v>
      </c>
      <c r="E33" s="14"/>
      <c r="F33" s="14">
        <v>105.7</v>
      </c>
      <c r="G33" s="24">
        <f t="shared" si="2"/>
        <v>105.7</v>
      </c>
      <c r="H33" s="65" t="e">
        <f t="shared" si="3"/>
        <v>#DIV/0!</v>
      </c>
    </row>
    <row r="34" spans="1:8" ht="20.100000000000001" customHeight="1">
      <c r="A34" s="128"/>
      <c r="B34" s="15" t="s">
        <v>206</v>
      </c>
      <c r="C34" s="171"/>
      <c r="D34" s="14">
        <v>163.80000000000001</v>
      </c>
      <c r="E34" s="14"/>
      <c r="F34" s="14">
        <f>39.1+21.5</f>
        <v>60.6</v>
      </c>
      <c r="G34" s="24">
        <f t="shared" si="2"/>
        <v>60.6</v>
      </c>
      <c r="H34" s="65" t="e">
        <f t="shared" si="3"/>
        <v>#DIV/0!</v>
      </c>
    </row>
    <row r="35" spans="1:8" ht="20.100000000000001" customHeight="1">
      <c r="A35" s="128"/>
      <c r="B35" s="15" t="s">
        <v>207</v>
      </c>
      <c r="C35" s="171"/>
      <c r="D35" s="14">
        <v>1081.0999999999999</v>
      </c>
      <c r="E35" s="14">
        <v>80</v>
      </c>
      <c r="F35" s="14">
        <f>215.4+1100.6</f>
        <v>1316</v>
      </c>
      <c r="G35" s="24">
        <f t="shared" si="2"/>
        <v>1236</v>
      </c>
      <c r="H35" s="24">
        <f t="shared" si="3"/>
        <v>1645</v>
      </c>
    </row>
    <row r="36" spans="1:8" ht="20.100000000000001" customHeight="1">
      <c r="A36" s="128"/>
      <c r="B36" s="172" t="s">
        <v>448</v>
      </c>
      <c r="C36" s="171"/>
      <c r="D36" s="14"/>
      <c r="E36" s="14"/>
      <c r="F36" s="14">
        <v>18.399999999999999</v>
      </c>
      <c r="G36" s="24">
        <f t="shared" si="2"/>
        <v>18.399999999999999</v>
      </c>
      <c r="H36" s="24" t="e">
        <f t="shared" si="3"/>
        <v>#DIV/0!</v>
      </c>
    </row>
    <row r="37" spans="1:8" ht="31.5" customHeight="1">
      <c r="A37" s="128"/>
      <c r="B37" s="15" t="s">
        <v>208</v>
      </c>
      <c r="C37" s="171"/>
      <c r="D37" s="14">
        <v>54</v>
      </c>
      <c r="E37" s="14"/>
      <c r="F37" s="14"/>
      <c r="G37" s="24">
        <f t="shared" si="2"/>
        <v>0</v>
      </c>
      <c r="H37" s="65" t="e">
        <f t="shared" si="3"/>
        <v>#DIV/0!</v>
      </c>
    </row>
    <row r="38" spans="1:8" ht="20.100000000000001" customHeight="1">
      <c r="A38" s="128"/>
      <c r="B38" s="15" t="s">
        <v>209</v>
      </c>
      <c r="C38" s="171"/>
      <c r="D38" s="14">
        <v>162.4</v>
      </c>
      <c r="E38" s="14"/>
      <c r="F38" s="14">
        <v>217</v>
      </c>
      <c r="G38" s="24">
        <f t="shared" si="2"/>
        <v>217</v>
      </c>
      <c r="H38" s="65" t="e">
        <f t="shared" si="3"/>
        <v>#DIV/0!</v>
      </c>
    </row>
    <row r="39" spans="1:8" ht="20.100000000000001" customHeight="1">
      <c r="A39" s="128"/>
      <c r="B39" s="15" t="s">
        <v>210</v>
      </c>
      <c r="C39" s="171"/>
      <c r="D39" s="14">
        <v>36284.300000000003</v>
      </c>
      <c r="E39" s="14">
        <v>31250</v>
      </c>
      <c r="F39" s="14">
        <f>35372.8+11538.7+43.3+6594.5+83.4</f>
        <v>53632.700000000004</v>
      </c>
      <c r="G39" s="24">
        <f t="shared" si="2"/>
        <v>22382.700000000004</v>
      </c>
      <c r="H39" s="24">
        <f t="shared" si="3"/>
        <v>171.62464000000003</v>
      </c>
    </row>
    <row r="40" spans="1:8" ht="20.100000000000001" customHeight="1">
      <c r="A40" s="128"/>
      <c r="B40" s="15" t="s">
        <v>410</v>
      </c>
      <c r="C40" s="171"/>
      <c r="D40" s="14"/>
      <c r="E40" s="14"/>
      <c r="F40" s="14">
        <v>89.4</v>
      </c>
      <c r="G40" s="24"/>
      <c r="H40" s="24"/>
    </row>
    <row r="41" spans="1:8" ht="20.100000000000001" customHeight="1">
      <c r="A41" s="128"/>
      <c r="B41" s="15" t="s">
        <v>211</v>
      </c>
      <c r="C41" s="171"/>
      <c r="D41" s="14">
        <v>843.8</v>
      </c>
      <c r="E41" s="14">
        <v>700</v>
      </c>
      <c r="F41" s="14">
        <f>1578.1+1075.3</f>
        <v>2653.3999999999996</v>
      </c>
      <c r="G41" s="24">
        <f t="shared" si="2"/>
        <v>1953.3999999999996</v>
      </c>
      <c r="H41" s="24">
        <f t="shared" si="3"/>
        <v>379.05714285714282</v>
      </c>
    </row>
    <row r="42" spans="1:8" ht="20.100000000000001" customHeight="1">
      <c r="A42" s="128"/>
      <c r="B42" s="15" t="s">
        <v>212</v>
      </c>
      <c r="C42" s="171"/>
      <c r="D42" s="14">
        <v>338.2</v>
      </c>
      <c r="E42" s="14">
        <v>395.3</v>
      </c>
      <c r="F42" s="14">
        <f>395</f>
        <v>395</v>
      </c>
      <c r="G42" s="24">
        <f t="shared" si="2"/>
        <v>-0.30000000000001137</v>
      </c>
      <c r="H42" s="24">
        <f t="shared" si="3"/>
        <v>99.924108272198325</v>
      </c>
    </row>
    <row r="43" spans="1:8" ht="20.100000000000001" customHeight="1">
      <c r="A43" s="128"/>
      <c r="B43" s="15" t="s">
        <v>213</v>
      </c>
      <c r="C43" s="171"/>
      <c r="D43" s="14">
        <v>3108.3</v>
      </c>
      <c r="E43" s="14">
        <v>5230.5</v>
      </c>
      <c r="F43" s="14">
        <f>6967.3+10.3+14.5</f>
        <v>6992.1</v>
      </c>
      <c r="G43" s="24">
        <f t="shared" si="2"/>
        <v>1761.6000000000004</v>
      </c>
      <c r="H43" s="24">
        <f t="shared" si="3"/>
        <v>133.67938055635219</v>
      </c>
    </row>
    <row r="44" spans="1:8" ht="20.100000000000001" customHeight="1">
      <c r="A44" s="128"/>
      <c r="B44" s="15" t="s">
        <v>214</v>
      </c>
      <c r="C44" s="171"/>
      <c r="D44" s="14">
        <v>337.5</v>
      </c>
      <c r="E44" s="14">
        <v>462.9</v>
      </c>
      <c r="F44" s="14">
        <f>431.2+2.9+1.6</f>
        <v>435.7</v>
      </c>
      <c r="G44" s="24">
        <f t="shared" si="2"/>
        <v>-27.199999999999989</v>
      </c>
      <c r="H44" s="24">
        <f t="shared" si="3"/>
        <v>94.124000864117519</v>
      </c>
    </row>
    <row r="45" spans="1:8" ht="20.100000000000001" customHeight="1">
      <c r="A45" s="128"/>
      <c r="B45" s="15" t="s">
        <v>215</v>
      </c>
      <c r="C45" s="171"/>
      <c r="D45" s="14">
        <v>2325.3000000000002</v>
      </c>
      <c r="E45" s="14">
        <v>3644.7</v>
      </c>
      <c r="F45" s="14">
        <f>5122+209+10.1</f>
        <v>5341.1</v>
      </c>
      <c r="G45" s="24">
        <f t="shared" si="2"/>
        <v>1696.4000000000005</v>
      </c>
      <c r="H45" s="24">
        <f t="shared" si="3"/>
        <v>146.54429719867207</v>
      </c>
    </row>
    <row r="46" spans="1:8" ht="20.100000000000001" customHeight="1">
      <c r="A46" s="128"/>
      <c r="B46" s="15" t="s">
        <v>216</v>
      </c>
      <c r="C46" s="171"/>
      <c r="D46" s="14">
        <v>132.69999999999999</v>
      </c>
      <c r="E46" s="14">
        <v>279.7</v>
      </c>
      <c r="F46" s="14">
        <f>202.6+0.6+0.6</f>
        <v>203.79999999999998</v>
      </c>
      <c r="G46" s="24">
        <f t="shared" si="2"/>
        <v>-75.900000000000006</v>
      </c>
      <c r="H46" s="24">
        <f t="shared" si="3"/>
        <v>72.863782624240258</v>
      </c>
    </row>
    <row r="47" spans="1:8" ht="20.100000000000001" customHeight="1">
      <c r="A47" s="128"/>
      <c r="B47" s="15" t="s">
        <v>217</v>
      </c>
      <c r="C47" s="171"/>
      <c r="D47" s="14">
        <v>0.7</v>
      </c>
      <c r="E47" s="14"/>
      <c r="F47" s="14"/>
      <c r="G47" s="24">
        <f t="shared" si="2"/>
        <v>0</v>
      </c>
      <c r="H47" s="65" t="e">
        <f t="shared" si="3"/>
        <v>#DIV/0!</v>
      </c>
    </row>
    <row r="48" spans="1:8" ht="20.100000000000001" customHeight="1">
      <c r="A48" s="321" t="s">
        <v>125</v>
      </c>
      <c r="B48" s="322"/>
      <c r="C48" s="165">
        <v>1015</v>
      </c>
      <c r="D48" s="17">
        <f>SUM(D49:D83)</f>
        <v>4664.3</v>
      </c>
      <c r="E48" s="17">
        <f>SUM(E49:E83)</f>
        <v>1856</v>
      </c>
      <c r="F48" s="17">
        <f>SUM(F49:F85)</f>
        <v>3087.5</v>
      </c>
      <c r="G48" s="17">
        <f t="shared" si="2"/>
        <v>1231.5</v>
      </c>
      <c r="H48" s="17">
        <f t="shared" si="3"/>
        <v>166.35237068965517</v>
      </c>
    </row>
    <row r="49" spans="1:8" ht="36.75" customHeight="1">
      <c r="A49" s="128"/>
      <c r="B49" s="168" t="s">
        <v>218</v>
      </c>
      <c r="C49" s="20"/>
      <c r="D49" s="14">
        <v>51.7</v>
      </c>
      <c r="E49" s="14">
        <v>57</v>
      </c>
      <c r="F49" s="14">
        <f>94.8</f>
        <v>94.8</v>
      </c>
      <c r="G49" s="24">
        <f t="shared" si="2"/>
        <v>37.799999999999997</v>
      </c>
      <c r="H49" s="24">
        <f t="shared" si="3"/>
        <v>166.31578947368419</v>
      </c>
    </row>
    <row r="50" spans="1:8" ht="51" customHeight="1">
      <c r="A50" s="128"/>
      <c r="B50" s="173" t="s">
        <v>219</v>
      </c>
      <c r="C50" s="20"/>
      <c r="D50" s="14">
        <v>6.9</v>
      </c>
      <c r="E50" s="14">
        <v>7</v>
      </c>
      <c r="F50" s="14">
        <v>9.4</v>
      </c>
      <c r="G50" s="24">
        <f t="shared" si="2"/>
        <v>2.4000000000000004</v>
      </c>
      <c r="H50" s="24">
        <f t="shared" si="3"/>
        <v>134.28571428571431</v>
      </c>
    </row>
    <row r="51" spans="1:8" ht="40.5" customHeight="1">
      <c r="A51" s="128"/>
      <c r="B51" s="15" t="s">
        <v>221</v>
      </c>
      <c r="C51" s="171"/>
      <c r="D51" s="14"/>
      <c r="E51" s="14">
        <v>40</v>
      </c>
      <c r="F51" s="14">
        <v>23.3</v>
      </c>
      <c r="G51" s="24">
        <f t="shared" si="2"/>
        <v>-16.7</v>
      </c>
      <c r="H51" s="65">
        <f t="shared" si="3"/>
        <v>58.25</v>
      </c>
    </row>
    <row r="52" spans="1:8" ht="20.25" customHeight="1">
      <c r="A52" s="128"/>
      <c r="B52" s="173" t="s">
        <v>222</v>
      </c>
      <c r="C52" s="171"/>
      <c r="D52" s="14">
        <v>40.4</v>
      </c>
      <c r="E52" s="14">
        <v>42</v>
      </c>
      <c r="F52" s="14">
        <v>42.8</v>
      </c>
      <c r="G52" s="24">
        <f t="shared" si="2"/>
        <v>0.79999999999999716</v>
      </c>
      <c r="H52" s="24">
        <f t="shared" si="3"/>
        <v>101.9047619047619</v>
      </c>
    </row>
    <row r="53" spans="1:8" ht="21.75" customHeight="1">
      <c r="A53" s="128"/>
      <c r="B53" s="173" t="s">
        <v>223</v>
      </c>
      <c r="C53" s="171"/>
      <c r="D53" s="14">
        <v>13.2</v>
      </c>
      <c r="E53" s="14">
        <v>14</v>
      </c>
      <c r="F53" s="14">
        <v>13.9</v>
      </c>
      <c r="G53" s="24">
        <f t="shared" si="2"/>
        <v>-9.9999999999999645E-2</v>
      </c>
      <c r="H53" s="24">
        <f t="shared" si="3"/>
        <v>99.285714285714292</v>
      </c>
    </row>
    <row r="54" spans="1:8" ht="19.5" customHeight="1">
      <c r="A54" s="128"/>
      <c r="B54" s="173" t="s">
        <v>451</v>
      </c>
      <c r="C54" s="20"/>
      <c r="D54" s="14">
        <v>697.3</v>
      </c>
      <c r="E54" s="14">
        <v>420</v>
      </c>
      <c r="F54" s="14">
        <f>643.9+72.7</f>
        <v>716.6</v>
      </c>
      <c r="G54" s="24">
        <f t="shared" si="2"/>
        <v>296.60000000000002</v>
      </c>
      <c r="H54" s="24">
        <f t="shared" si="3"/>
        <v>170.61904761904762</v>
      </c>
    </row>
    <row r="55" spans="1:8" ht="20.100000000000001" customHeight="1">
      <c r="A55" s="128"/>
      <c r="B55" s="173" t="s">
        <v>224</v>
      </c>
      <c r="C55" s="20"/>
      <c r="D55" s="14"/>
      <c r="E55" s="14"/>
      <c r="F55" s="14"/>
      <c r="G55" s="24">
        <f t="shared" si="2"/>
        <v>0</v>
      </c>
      <c r="H55" s="24" t="e">
        <f t="shared" si="3"/>
        <v>#DIV/0!</v>
      </c>
    </row>
    <row r="56" spans="1:8" ht="20.100000000000001" customHeight="1">
      <c r="A56" s="128"/>
      <c r="B56" s="173" t="s">
        <v>225</v>
      </c>
      <c r="C56" s="20"/>
      <c r="D56" s="14">
        <v>43.5</v>
      </c>
      <c r="E56" s="14">
        <v>46</v>
      </c>
      <c r="F56" s="14">
        <f>67</f>
        <v>67</v>
      </c>
      <c r="G56" s="24">
        <f t="shared" si="2"/>
        <v>21</v>
      </c>
      <c r="H56" s="24">
        <f t="shared" si="3"/>
        <v>145.65217391304347</v>
      </c>
    </row>
    <row r="57" spans="1:8" ht="20.100000000000001" customHeight="1">
      <c r="A57" s="128"/>
      <c r="B57" s="173" t="s">
        <v>226</v>
      </c>
      <c r="C57" s="171"/>
      <c r="D57" s="14">
        <v>8.3000000000000007</v>
      </c>
      <c r="E57" s="14">
        <v>9</v>
      </c>
      <c r="F57" s="14">
        <v>40.6</v>
      </c>
      <c r="G57" s="24">
        <f t="shared" si="2"/>
        <v>31.6</v>
      </c>
      <c r="H57" s="24">
        <f t="shared" si="3"/>
        <v>451.11111111111109</v>
      </c>
    </row>
    <row r="58" spans="1:8" ht="20.100000000000001" customHeight="1">
      <c r="A58" s="128"/>
      <c r="B58" s="173" t="s">
        <v>227</v>
      </c>
      <c r="C58" s="171"/>
      <c r="D58" s="14">
        <v>5.3</v>
      </c>
      <c r="E58" s="14">
        <v>6</v>
      </c>
      <c r="F58" s="14"/>
      <c r="G58" s="24">
        <f t="shared" si="2"/>
        <v>-6</v>
      </c>
      <c r="H58" s="24">
        <f t="shared" si="3"/>
        <v>0</v>
      </c>
    </row>
    <row r="59" spans="1:8" ht="20.100000000000001" customHeight="1">
      <c r="A59" s="128"/>
      <c r="B59" s="173" t="s">
        <v>228</v>
      </c>
      <c r="C59" s="171"/>
      <c r="D59" s="14">
        <v>26.5</v>
      </c>
      <c r="E59" s="14">
        <v>30</v>
      </c>
      <c r="F59" s="14">
        <v>32.5</v>
      </c>
      <c r="G59" s="24">
        <f t="shared" si="2"/>
        <v>2.5</v>
      </c>
      <c r="H59" s="24">
        <f t="shared" si="3"/>
        <v>108.33333333333333</v>
      </c>
    </row>
    <row r="60" spans="1:8" ht="20.100000000000001" customHeight="1">
      <c r="A60" s="128"/>
      <c r="B60" s="173" t="s">
        <v>229</v>
      </c>
      <c r="C60" s="171"/>
      <c r="D60" s="14"/>
      <c r="E60" s="14">
        <v>22.5</v>
      </c>
      <c r="F60" s="14">
        <v>8.8000000000000007</v>
      </c>
      <c r="G60" s="24">
        <f t="shared" si="2"/>
        <v>-13.7</v>
      </c>
      <c r="H60" s="65">
        <f t="shared" si="3"/>
        <v>39.111111111111114</v>
      </c>
    </row>
    <row r="61" spans="1:8" ht="20.100000000000001" customHeight="1">
      <c r="A61" s="128"/>
      <c r="B61" s="173" t="s">
        <v>230</v>
      </c>
      <c r="C61" s="171"/>
      <c r="D61" s="14">
        <v>31.8</v>
      </c>
      <c r="E61" s="14">
        <v>34</v>
      </c>
      <c r="F61" s="14">
        <f>1.2+26.7</f>
        <v>27.9</v>
      </c>
      <c r="G61" s="24">
        <f t="shared" si="2"/>
        <v>-6.1000000000000014</v>
      </c>
      <c r="H61" s="24">
        <f t="shared" si="3"/>
        <v>82.058823529411768</v>
      </c>
    </row>
    <row r="62" spans="1:8" ht="20.100000000000001" customHeight="1">
      <c r="A62" s="128"/>
      <c r="B62" s="173" t="s">
        <v>231</v>
      </c>
      <c r="C62" s="171"/>
      <c r="D62" s="14">
        <v>43.2</v>
      </c>
      <c r="E62" s="14">
        <v>44</v>
      </c>
      <c r="F62" s="14">
        <v>48.7</v>
      </c>
      <c r="G62" s="24">
        <f t="shared" si="2"/>
        <v>4.7000000000000028</v>
      </c>
      <c r="H62" s="24">
        <f t="shared" si="3"/>
        <v>110.68181818181819</v>
      </c>
    </row>
    <row r="63" spans="1:8" ht="20.100000000000001" customHeight="1">
      <c r="A63" s="128"/>
      <c r="B63" s="173" t="s">
        <v>232</v>
      </c>
      <c r="C63" s="171"/>
      <c r="D63" s="14"/>
      <c r="E63" s="14"/>
      <c r="F63" s="14"/>
      <c r="G63" s="24">
        <f t="shared" si="2"/>
        <v>0</v>
      </c>
      <c r="H63" s="65" t="e">
        <f t="shared" si="3"/>
        <v>#DIV/0!</v>
      </c>
    </row>
    <row r="64" spans="1:8" ht="20.100000000000001" customHeight="1">
      <c r="A64" s="128"/>
      <c r="B64" s="173" t="s">
        <v>233</v>
      </c>
      <c r="C64" s="171"/>
      <c r="D64" s="14">
        <v>17.8</v>
      </c>
      <c r="E64" s="14">
        <v>40</v>
      </c>
      <c r="F64" s="14">
        <v>12.3</v>
      </c>
      <c r="G64" s="24">
        <f t="shared" si="2"/>
        <v>-27.7</v>
      </c>
      <c r="H64" s="24">
        <f t="shared" si="3"/>
        <v>30.75</v>
      </c>
    </row>
    <row r="65" spans="1:8" ht="50.25" customHeight="1">
      <c r="A65" s="128"/>
      <c r="B65" s="174" t="s">
        <v>234</v>
      </c>
      <c r="C65" s="20"/>
      <c r="D65" s="14">
        <v>248.6</v>
      </c>
      <c r="E65" s="14">
        <v>250.1</v>
      </c>
      <c r="F65" s="14">
        <v>230</v>
      </c>
      <c r="G65" s="24">
        <f t="shared" si="2"/>
        <v>-20.099999999999994</v>
      </c>
      <c r="H65" s="24">
        <f t="shared" si="3"/>
        <v>91.963214714114358</v>
      </c>
    </row>
    <row r="66" spans="1:8" ht="20.100000000000001" customHeight="1">
      <c r="A66" s="128"/>
      <c r="B66" s="173" t="s">
        <v>235</v>
      </c>
      <c r="C66" s="171"/>
      <c r="D66" s="14">
        <v>0.3</v>
      </c>
      <c r="E66" s="14">
        <v>0.4</v>
      </c>
      <c r="F66" s="14"/>
      <c r="G66" s="24">
        <f t="shared" si="2"/>
        <v>-0.4</v>
      </c>
      <c r="H66" s="24">
        <f t="shared" si="3"/>
        <v>0</v>
      </c>
    </row>
    <row r="67" spans="1:8" ht="20.100000000000001" customHeight="1">
      <c r="A67" s="128"/>
      <c r="B67" s="173" t="s">
        <v>236</v>
      </c>
      <c r="C67" s="171"/>
      <c r="D67" s="14">
        <v>38.6</v>
      </c>
      <c r="E67" s="14">
        <v>15.5</v>
      </c>
      <c r="F67" s="14">
        <f>18.2+1</f>
        <v>19.2</v>
      </c>
      <c r="G67" s="24">
        <f t="shared" si="2"/>
        <v>3.6999999999999993</v>
      </c>
      <c r="H67" s="24">
        <f t="shared" si="3"/>
        <v>123.87096774193549</v>
      </c>
    </row>
    <row r="68" spans="1:8" ht="20.100000000000001" customHeight="1">
      <c r="A68" s="128"/>
      <c r="B68" s="173" t="s">
        <v>237</v>
      </c>
      <c r="C68" s="171"/>
      <c r="D68" s="14">
        <v>1</v>
      </c>
      <c r="E68" s="14"/>
      <c r="F68" s="14">
        <v>0.6</v>
      </c>
      <c r="G68" s="24">
        <f t="shared" si="2"/>
        <v>0.6</v>
      </c>
      <c r="H68" s="24" t="e">
        <f t="shared" si="3"/>
        <v>#DIV/0!</v>
      </c>
    </row>
    <row r="69" spans="1:8" ht="20.100000000000001" customHeight="1">
      <c r="A69" s="128"/>
      <c r="B69" s="173" t="s">
        <v>238</v>
      </c>
      <c r="C69" s="171"/>
      <c r="D69" s="14">
        <v>49.6</v>
      </c>
      <c r="E69" s="14">
        <v>51</v>
      </c>
      <c r="F69" s="14">
        <f>49.5+5.4</f>
        <v>54.9</v>
      </c>
      <c r="G69" s="24">
        <f t="shared" si="2"/>
        <v>3.8999999999999986</v>
      </c>
      <c r="H69" s="24">
        <f t="shared" si="3"/>
        <v>107.64705882352941</v>
      </c>
    </row>
    <row r="70" spans="1:8" ht="111.75" customHeight="1">
      <c r="A70" s="128"/>
      <c r="B70" s="15" t="s">
        <v>442</v>
      </c>
      <c r="C70" s="171"/>
      <c r="D70" s="14"/>
      <c r="E70" s="14"/>
      <c r="F70" s="14">
        <v>273.8</v>
      </c>
      <c r="G70" s="24"/>
      <c r="H70" s="24"/>
    </row>
    <row r="71" spans="1:8" ht="35.25" customHeight="1">
      <c r="A71" s="128"/>
      <c r="B71" s="173" t="s">
        <v>239</v>
      </c>
      <c r="C71" s="171"/>
      <c r="D71" s="14">
        <v>96.9</v>
      </c>
      <c r="E71" s="14"/>
      <c r="F71" s="14"/>
      <c r="G71" s="24">
        <f t="shared" si="2"/>
        <v>0</v>
      </c>
      <c r="H71" s="24" t="e">
        <f t="shared" si="3"/>
        <v>#DIV/0!</v>
      </c>
    </row>
    <row r="72" spans="1:8" ht="20.25" customHeight="1">
      <c r="A72" s="128"/>
      <c r="B72" s="15" t="s">
        <v>240</v>
      </c>
      <c r="C72" s="171"/>
      <c r="D72" s="14">
        <v>35</v>
      </c>
      <c r="E72" s="14"/>
      <c r="F72" s="14"/>
      <c r="G72" s="24">
        <f t="shared" si="2"/>
        <v>0</v>
      </c>
      <c r="H72" s="65" t="e">
        <f t="shared" si="3"/>
        <v>#DIV/0!</v>
      </c>
    </row>
    <row r="73" spans="1:8" ht="16.5" customHeight="1">
      <c r="A73" s="128"/>
      <c r="B73" s="175" t="s">
        <v>453</v>
      </c>
      <c r="C73" s="18"/>
      <c r="D73" s="14"/>
      <c r="E73" s="14"/>
      <c r="F73" s="14">
        <v>17.7</v>
      </c>
      <c r="G73" s="24">
        <f t="shared" si="2"/>
        <v>17.7</v>
      </c>
      <c r="H73" s="65" t="e">
        <f t="shared" si="3"/>
        <v>#DIV/0!</v>
      </c>
    </row>
    <row r="74" spans="1:8" ht="35.25" customHeight="1">
      <c r="A74" s="128"/>
      <c r="B74" s="15" t="s">
        <v>441</v>
      </c>
      <c r="C74" s="18"/>
      <c r="D74" s="14"/>
      <c r="E74" s="14"/>
      <c r="F74" s="14">
        <v>80.2</v>
      </c>
      <c r="G74" s="24">
        <f t="shared" si="2"/>
        <v>80.2</v>
      </c>
      <c r="H74" s="24" t="e">
        <f t="shared" si="3"/>
        <v>#DIV/0!</v>
      </c>
    </row>
    <row r="75" spans="1:8" ht="20.100000000000001" customHeight="1">
      <c r="A75" s="128"/>
      <c r="B75" s="15" t="s">
        <v>220</v>
      </c>
      <c r="C75" s="18"/>
      <c r="D75" s="14">
        <v>1342.4</v>
      </c>
      <c r="E75" s="14">
        <v>49.9</v>
      </c>
      <c r="F75" s="14">
        <f>515.5+34.2</f>
        <v>549.70000000000005</v>
      </c>
      <c r="G75" s="24">
        <f t="shared" si="2"/>
        <v>499.80000000000007</v>
      </c>
      <c r="H75" s="65">
        <f t="shared" si="3"/>
        <v>1101.6032064128258</v>
      </c>
    </row>
    <row r="76" spans="1:8" ht="20.100000000000001" customHeight="1">
      <c r="A76" s="128"/>
      <c r="B76" s="173" t="s">
        <v>241</v>
      </c>
      <c r="C76" s="18"/>
      <c r="D76" s="14">
        <v>598.20000000000005</v>
      </c>
      <c r="E76" s="14">
        <v>610</v>
      </c>
      <c r="F76" s="14">
        <v>504.1</v>
      </c>
      <c r="G76" s="24">
        <f t="shared" si="2"/>
        <v>-105.89999999999998</v>
      </c>
      <c r="H76" s="24">
        <f t="shared" si="3"/>
        <v>82.639344262295083</v>
      </c>
    </row>
    <row r="77" spans="1:8" ht="48.75" customHeight="1">
      <c r="A77" s="128"/>
      <c r="B77" s="173" t="s">
        <v>242</v>
      </c>
      <c r="C77" s="166"/>
      <c r="D77" s="14">
        <v>4.9000000000000004</v>
      </c>
      <c r="E77" s="14">
        <v>6.6</v>
      </c>
      <c r="F77" s="14">
        <v>6.1</v>
      </c>
      <c r="G77" s="24">
        <f t="shared" si="2"/>
        <v>-0.5</v>
      </c>
      <c r="H77" s="24">
        <f t="shared" si="3"/>
        <v>92.424242424242422</v>
      </c>
    </row>
    <row r="78" spans="1:8" ht="35.25" customHeight="1">
      <c r="A78" s="128"/>
      <c r="B78" s="173" t="s">
        <v>243</v>
      </c>
      <c r="C78" s="166"/>
      <c r="D78" s="14">
        <v>4.9000000000000004</v>
      </c>
      <c r="E78" s="14">
        <v>11</v>
      </c>
      <c r="F78" s="14">
        <v>13.6</v>
      </c>
      <c r="G78" s="24">
        <f t="shared" si="2"/>
        <v>2.5999999999999996</v>
      </c>
      <c r="H78" s="24">
        <f t="shared" si="3"/>
        <v>123.63636363636363</v>
      </c>
    </row>
    <row r="79" spans="1:8" ht="48" customHeight="1">
      <c r="A79" s="128"/>
      <c r="B79" s="15" t="s">
        <v>244</v>
      </c>
      <c r="C79" s="18"/>
      <c r="D79" s="19">
        <v>53.2</v>
      </c>
      <c r="E79" s="19">
        <v>50</v>
      </c>
      <c r="F79" s="19"/>
      <c r="G79" s="24">
        <f t="shared" si="2"/>
        <v>-50</v>
      </c>
      <c r="H79" s="65">
        <f t="shared" si="3"/>
        <v>0</v>
      </c>
    </row>
    <row r="80" spans="1:8" ht="20.100000000000001" customHeight="1">
      <c r="A80" s="128"/>
      <c r="B80" s="15" t="s">
        <v>245</v>
      </c>
      <c r="C80" s="18"/>
      <c r="D80" s="19">
        <v>589.20000000000005</v>
      </c>
      <c r="E80" s="19"/>
      <c r="F80" s="19"/>
      <c r="G80" s="24">
        <f t="shared" si="2"/>
        <v>0</v>
      </c>
      <c r="H80" s="65" t="e">
        <f t="shared" si="3"/>
        <v>#DIV/0!</v>
      </c>
    </row>
    <row r="81" spans="1:8" ht="20.100000000000001" customHeight="1">
      <c r="A81" s="128"/>
      <c r="B81" s="15" t="s">
        <v>246</v>
      </c>
      <c r="C81" s="20"/>
      <c r="D81" s="21">
        <v>417.6</v>
      </c>
      <c r="E81" s="19"/>
      <c r="F81" s="21"/>
      <c r="G81" s="24">
        <f t="shared" si="2"/>
        <v>0</v>
      </c>
      <c r="H81" s="65" t="e">
        <f t="shared" si="3"/>
        <v>#DIV/0!</v>
      </c>
    </row>
    <row r="82" spans="1:8" ht="20.100000000000001" customHeight="1">
      <c r="A82" s="128"/>
      <c r="B82" s="15" t="s">
        <v>247</v>
      </c>
      <c r="C82" s="20"/>
      <c r="D82" s="21">
        <v>49</v>
      </c>
      <c r="E82" s="19"/>
      <c r="F82" s="21"/>
      <c r="G82" s="24">
        <f t="shared" si="2"/>
        <v>0</v>
      </c>
      <c r="H82" s="65" t="e">
        <f t="shared" si="3"/>
        <v>#DIV/0!</v>
      </c>
    </row>
    <row r="83" spans="1:8" ht="20.100000000000001" customHeight="1">
      <c r="A83" s="128"/>
      <c r="B83" s="15" t="s">
        <v>248</v>
      </c>
      <c r="C83" s="18"/>
      <c r="D83" s="19">
        <v>149</v>
      </c>
      <c r="E83" s="19"/>
      <c r="F83" s="19"/>
      <c r="G83" s="24">
        <f t="shared" si="2"/>
        <v>0</v>
      </c>
      <c r="H83" s="65" t="e">
        <f t="shared" si="3"/>
        <v>#DIV/0!</v>
      </c>
    </row>
    <row r="84" spans="1:8" ht="30.75" customHeight="1">
      <c r="A84" s="128"/>
      <c r="B84" s="176" t="s">
        <v>456</v>
      </c>
      <c r="C84" s="18"/>
      <c r="D84" s="19"/>
      <c r="E84" s="19"/>
      <c r="F84" s="19">
        <v>198</v>
      </c>
      <c r="G84" s="24"/>
      <c r="H84" s="65"/>
    </row>
    <row r="85" spans="1:8" ht="51" customHeight="1">
      <c r="A85" s="128"/>
      <c r="B85" s="176" t="s">
        <v>455</v>
      </c>
      <c r="C85" s="18"/>
      <c r="D85" s="19"/>
      <c r="E85" s="19"/>
      <c r="F85" s="19">
        <v>1</v>
      </c>
      <c r="G85" s="24"/>
      <c r="H85" s="65"/>
    </row>
    <row r="86" spans="1:8" s="40" customFormat="1" ht="20.100000000000001" customHeight="1">
      <c r="A86" s="318" t="s">
        <v>126</v>
      </c>
      <c r="B86" s="319"/>
      <c r="C86" s="177"/>
      <c r="D86" s="17"/>
      <c r="E86" s="17"/>
      <c r="F86" s="17"/>
      <c r="G86" s="17"/>
      <c r="H86" s="17"/>
    </row>
    <row r="87" spans="1:8" s="40" customFormat="1" ht="20.100000000000001" customHeight="1">
      <c r="A87" s="321" t="s">
        <v>158</v>
      </c>
      <c r="B87" s="322"/>
      <c r="C87" s="165">
        <v>1021</v>
      </c>
      <c r="D87" s="17">
        <f t="shared" ref="D87" si="8">D88+D89+D90+D91+D92+D93+D94</f>
        <v>77.599999999999994</v>
      </c>
      <c r="E87" s="17">
        <f t="shared" ref="E87:F87" si="9">E88+E89+E90+E91+E92+E93+E94</f>
        <v>78.3</v>
      </c>
      <c r="F87" s="17">
        <f t="shared" si="9"/>
        <v>51.9</v>
      </c>
      <c r="G87" s="17">
        <f t="shared" si="2"/>
        <v>-26.4</v>
      </c>
      <c r="H87" s="17">
        <f t="shared" si="3"/>
        <v>66.283524904214559</v>
      </c>
    </row>
    <row r="88" spans="1:8" s="40" customFormat="1" ht="32.25" customHeight="1">
      <c r="A88" s="128"/>
      <c r="B88" s="15" t="s">
        <v>249</v>
      </c>
      <c r="C88" s="170"/>
      <c r="D88" s="14">
        <v>39.700000000000003</v>
      </c>
      <c r="E88" s="14">
        <v>45</v>
      </c>
      <c r="F88" s="14"/>
      <c r="G88" s="24">
        <f t="shared" si="2"/>
        <v>-45</v>
      </c>
      <c r="H88" s="24">
        <f t="shared" si="3"/>
        <v>0</v>
      </c>
    </row>
    <row r="89" spans="1:8" s="40" customFormat="1" ht="20.100000000000001" customHeight="1">
      <c r="A89" s="128"/>
      <c r="B89" s="15" t="s">
        <v>202</v>
      </c>
      <c r="C89" s="170"/>
      <c r="D89" s="14"/>
      <c r="E89" s="14"/>
      <c r="F89" s="14"/>
      <c r="G89" s="24">
        <f t="shared" si="2"/>
        <v>0</v>
      </c>
      <c r="H89" s="24" t="e">
        <f t="shared" si="3"/>
        <v>#DIV/0!</v>
      </c>
    </row>
    <row r="90" spans="1:8" s="40" customFormat="1" ht="20.100000000000001" customHeight="1">
      <c r="A90" s="128"/>
      <c r="B90" s="15" t="s">
        <v>205</v>
      </c>
      <c r="C90" s="170"/>
      <c r="D90" s="14"/>
      <c r="E90" s="14"/>
      <c r="F90" s="14"/>
      <c r="G90" s="24">
        <f t="shared" si="2"/>
        <v>0</v>
      </c>
      <c r="H90" s="65" t="e">
        <f t="shared" si="3"/>
        <v>#DIV/0!</v>
      </c>
    </row>
    <row r="91" spans="1:8" s="40" customFormat="1" ht="20.100000000000001" customHeight="1">
      <c r="A91" s="128"/>
      <c r="B91" s="15" t="s">
        <v>250</v>
      </c>
      <c r="C91" s="170"/>
      <c r="D91" s="14">
        <v>5.5</v>
      </c>
      <c r="E91" s="14"/>
      <c r="F91" s="14"/>
      <c r="G91" s="24">
        <f t="shared" si="2"/>
        <v>0</v>
      </c>
      <c r="H91" s="24" t="e">
        <f t="shared" si="3"/>
        <v>#DIV/0!</v>
      </c>
    </row>
    <row r="92" spans="1:8" s="40" customFormat="1" ht="20.100000000000001" customHeight="1">
      <c r="A92" s="128"/>
      <c r="B92" s="15" t="s">
        <v>203</v>
      </c>
      <c r="C92" s="170"/>
      <c r="D92" s="14">
        <v>7.3</v>
      </c>
      <c r="E92" s="14">
        <v>7.3</v>
      </c>
      <c r="F92" s="14">
        <v>46</v>
      </c>
      <c r="G92" s="24">
        <f t="shared" si="2"/>
        <v>38.700000000000003</v>
      </c>
      <c r="H92" s="65">
        <f t="shared" si="3"/>
        <v>630.13698630136992</v>
      </c>
    </row>
    <row r="93" spans="1:8" s="40" customFormat="1" ht="20.100000000000001" customHeight="1">
      <c r="A93" s="128"/>
      <c r="B93" s="15" t="s">
        <v>251</v>
      </c>
      <c r="C93" s="170"/>
      <c r="D93" s="14">
        <v>5.0999999999999996</v>
      </c>
      <c r="E93" s="14">
        <v>6</v>
      </c>
      <c r="F93" s="14">
        <v>5.9</v>
      </c>
      <c r="G93" s="24">
        <f t="shared" si="2"/>
        <v>-9.9999999999999645E-2</v>
      </c>
      <c r="H93" s="24">
        <f t="shared" si="3"/>
        <v>98.333333333333343</v>
      </c>
    </row>
    <row r="94" spans="1:8" s="40" customFormat="1" ht="20.100000000000001" customHeight="1">
      <c r="A94" s="128"/>
      <c r="B94" s="15" t="s">
        <v>207</v>
      </c>
      <c r="C94" s="170"/>
      <c r="D94" s="14">
        <v>20</v>
      </c>
      <c r="E94" s="14">
        <v>20</v>
      </c>
      <c r="F94" s="14"/>
      <c r="G94" s="24">
        <f t="shared" si="2"/>
        <v>-20</v>
      </c>
      <c r="H94" s="24">
        <f t="shared" si="3"/>
        <v>0</v>
      </c>
    </row>
    <row r="95" spans="1:8" s="40" customFormat="1" ht="26.25" customHeight="1">
      <c r="A95" s="318" t="s">
        <v>127</v>
      </c>
      <c r="B95" s="319"/>
      <c r="C95" s="177">
        <v>1025</v>
      </c>
      <c r="D95" s="17">
        <f t="shared" ref="D95" si="10">SUM(D96:D112)</f>
        <v>465.29999999999995</v>
      </c>
      <c r="E95" s="17">
        <f t="shared" ref="E95:F95" si="11">SUM(E96:E112)</f>
        <v>617.79999999999995</v>
      </c>
      <c r="F95" s="17">
        <f t="shared" si="11"/>
        <v>669.50000000000011</v>
      </c>
      <c r="G95" s="17">
        <f t="shared" si="2"/>
        <v>51.700000000000159</v>
      </c>
      <c r="H95" s="17">
        <f t="shared" si="3"/>
        <v>108.36840401424412</v>
      </c>
    </row>
    <row r="96" spans="1:8" s="40" customFormat="1" ht="20.100000000000001" customHeight="1">
      <c r="A96" s="128"/>
      <c r="B96" s="168" t="s">
        <v>252</v>
      </c>
      <c r="C96" s="20"/>
      <c r="D96" s="22">
        <v>17.8</v>
      </c>
      <c r="E96" s="22"/>
      <c r="F96" s="22">
        <v>3.9</v>
      </c>
      <c r="G96" s="24">
        <f t="shared" si="2"/>
        <v>3.9</v>
      </c>
      <c r="H96" s="65" t="e">
        <f t="shared" si="3"/>
        <v>#DIV/0!</v>
      </c>
    </row>
    <row r="97" spans="1:8" s="40" customFormat="1" ht="20.100000000000001" customHeight="1">
      <c r="A97" s="128"/>
      <c r="B97" s="173" t="s">
        <v>253</v>
      </c>
      <c r="C97" s="170"/>
      <c r="D97" s="14">
        <v>66.2</v>
      </c>
      <c r="E97" s="14">
        <v>68</v>
      </c>
      <c r="F97" s="14">
        <v>88.2</v>
      </c>
      <c r="G97" s="24">
        <f t="shared" si="2"/>
        <v>20.200000000000003</v>
      </c>
      <c r="H97" s="24">
        <f t="shared" si="3"/>
        <v>129.70588235294119</v>
      </c>
    </row>
    <row r="98" spans="1:8" s="40" customFormat="1" ht="20.100000000000001" customHeight="1">
      <c r="A98" s="128"/>
      <c r="B98" s="15" t="s">
        <v>274</v>
      </c>
      <c r="C98" s="170"/>
      <c r="D98" s="14">
        <v>113.2</v>
      </c>
      <c r="E98" s="14">
        <v>216</v>
      </c>
      <c r="F98" s="14">
        <v>231</v>
      </c>
      <c r="G98" s="24">
        <f t="shared" si="2"/>
        <v>15</v>
      </c>
      <c r="H98" s="24">
        <f t="shared" si="3"/>
        <v>106.94444444444444</v>
      </c>
    </row>
    <row r="99" spans="1:8" s="40" customFormat="1" ht="20.100000000000001" customHeight="1">
      <c r="A99" s="128"/>
      <c r="B99" s="173" t="s">
        <v>254</v>
      </c>
      <c r="C99" s="170"/>
      <c r="D99" s="14">
        <v>49.9</v>
      </c>
      <c r="E99" s="14">
        <v>70</v>
      </c>
      <c r="F99" s="14">
        <v>49</v>
      </c>
      <c r="G99" s="24">
        <f t="shared" si="2"/>
        <v>-21</v>
      </c>
      <c r="H99" s="24">
        <f t="shared" si="3"/>
        <v>70</v>
      </c>
    </row>
    <row r="100" spans="1:8" s="40" customFormat="1" ht="20.100000000000001" customHeight="1">
      <c r="A100" s="128"/>
      <c r="B100" s="173" t="s">
        <v>255</v>
      </c>
      <c r="C100" s="170"/>
      <c r="D100" s="14">
        <v>66.099999999999994</v>
      </c>
      <c r="E100" s="14">
        <v>80</v>
      </c>
      <c r="F100" s="14">
        <v>79.8</v>
      </c>
      <c r="G100" s="24">
        <f t="shared" si="2"/>
        <v>-0.20000000000000284</v>
      </c>
      <c r="H100" s="65">
        <f t="shared" si="3"/>
        <v>99.75</v>
      </c>
    </row>
    <row r="101" spans="1:8" s="40" customFormat="1" ht="20.100000000000001" customHeight="1">
      <c r="A101" s="128"/>
      <c r="B101" s="15" t="s">
        <v>236</v>
      </c>
      <c r="C101" s="170"/>
      <c r="D101" s="14"/>
      <c r="E101" s="14"/>
      <c r="F101" s="14"/>
      <c r="G101" s="24">
        <f t="shared" si="2"/>
        <v>0</v>
      </c>
      <c r="H101" s="65" t="e">
        <f t="shared" si="3"/>
        <v>#DIV/0!</v>
      </c>
    </row>
    <row r="102" spans="1:8" s="40" customFormat="1" ht="20.100000000000001" customHeight="1">
      <c r="A102" s="128"/>
      <c r="B102" s="173" t="s">
        <v>252</v>
      </c>
      <c r="C102" s="170"/>
      <c r="D102" s="14"/>
      <c r="E102" s="14"/>
      <c r="F102" s="14"/>
      <c r="G102" s="24">
        <f t="shared" si="2"/>
        <v>0</v>
      </c>
      <c r="H102" s="65" t="e">
        <f t="shared" si="3"/>
        <v>#DIV/0!</v>
      </c>
    </row>
    <row r="103" spans="1:8" s="40" customFormat="1" ht="20.100000000000001" customHeight="1">
      <c r="A103" s="128"/>
      <c r="B103" s="173" t="s">
        <v>213</v>
      </c>
      <c r="C103" s="170"/>
      <c r="D103" s="14">
        <v>69.7</v>
      </c>
      <c r="E103" s="14">
        <v>120</v>
      </c>
      <c r="F103" s="14">
        <v>141.5</v>
      </c>
      <c r="G103" s="24">
        <f t="shared" si="2"/>
        <v>21.5</v>
      </c>
      <c r="H103" s="24">
        <f t="shared" si="3"/>
        <v>117.91666666666667</v>
      </c>
    </row>
    <row r="104" spans="1:8" s="40" customFormat="1" ht="20.100000000000001" customHeight="1">
      <c r="A104" s="128"/>
      <c r="B104" s="173" t="s">
        <v>214</v>
      </c>
      <c r="C104" s="170"/>
      <c r="D104" s="14">
        <v>14.7</v>
      </c>
      <c r="E104" s="14">
        <v>5.7</v>
      </c>
      <c r="F104" s="14">
        <v>4.4000000000000004</v>
      </c>
      <c r="G104" s="24">
        <f t="shared" si="2"/>
        <v>-1.2999999999999998</v>
      </c>
      <c r="H104" s="24">
        <f t="shared" si="3"/>
        <v>77.192982456140356</v>
      </c>
    </row>
    <row r="105" spans="1:8" s="40" customFormat="1" ht="20.100000000000001" customHeight="1">
      <c r="A105" s="128"/>
      <c r="B105" s="173" t="s">
        <v>215</v>
      </c>
      <c r="C105" s="170"/>
      <c r="D105" s="14">
        <v>39.9</v>
      </c>
      <c r="E105" s="14">
        <v>48</v>
      </c>
      <c r="F105" s="14">
        <v>37.700000000000003</v>
      </c>
      <c r="G105" s="24">
        <f t="shared" si="2"/>
        <v>-10.299999999999997</v>
      </c>
      <c r="H105" s="24">
        <f t="shared" si="3"/>
        <v>78.541666666666671</v>
      </c>
    </row>
    <row r="106" spans="1:8" s="40" customFormat="1" ht="20.100000000000001" customHeight="1">
      <c r="A106" s="128"/>
      <c r="B106" s="173" t="s">
        <v>216</v>
      </c>
      <c r="C106" s="170"/>
      <c r="D106" s="14">
        <v>2.1</v>
      </c>
      <c r="E106" s="14">
        <v>4.4000000000000004</v>
      </c>
      <c r="F106" s="14">
        <v>2.5</v>
      </c>
      <c r="G106" s="24">
        <f t="shared" si="2"/>
        <v>-1.9000000000000004</v>
      </c>
      <c r="H106" s="24">
        <f t="shared" si="3"/>
        <v>56.818181818181813</v>
      </c>
    </row>
    <row r="107" spans="1:8" s="40" customFormat="1" ht="20.100000000000001" customHeight="1">
      <c r="A107" s="128"/>
      <c r="B107" s="173" t="s">
        <v>296</v>
      </c>
      <c r="C107" s="170"/>
      <c r="D107" s="14"/>
      <c r="E107" s="14"/>
      <c r="F107" s="14"/>
      <c r="G107" s="24">
        <f t="shared" si="2"/>
        <v>0</v>
      </c>
      <c r="H107" s="65" t="e">
        <f t="shared" si="3"/>
        <v>#DIV/0!</v>
      </c>
    </row>
    <row r="108" spans="1:8" s="40" customFormat="1" ht="36.75" customHeight="1">
      <c r="A108" s="128"/>
      <c r="B108" s="173" t="s">
        <v>243</v>
      </c>
      <c r="C108" s="170"/>
      <c r="D108" s="14"/>
      <c r="E108" s="14"/>
      <c r="F108" s="14"/>
      <c r="G108" s="24">
        <f t="shared" si="2"/>
        <v>0</v>
      </c>
      <c r="H108" s="65" t="e">
        <f t="shared" si="3"/>
        <v>#DIV/0!</v>
      </c>
    </row>
    <row r="109" spans="1:8" s="40" customFormat="1" ht="33" customHeight="1">
      <c r="A109" s="128"/>
      <c r="B109" s="173" t="s">
        <v>256</v>
      </c>
      <c r="C109" s="170"/>
      <c r="D109" s="14">
        <v>5</v>
      </c>
      <c r="E109" s="14">
        <v>5.4</v>
      </c>
      <c r="F109" s="14">
        <v>5</v>
      </c>
      <c r="G109" s="24">
        <f t="shared" si="2"/>
        <v>-0.40000000000000036</v>
      </c>
      <c r="H109" s="24">
        <f t="shared" si="3"/>
        <v>92.592592592592581</v>
      </c>
    </row>
    <row r="110" spans="1:8" s="40" customFormat="1" ht="20.100000000000001" customHeight="1">
      <c r="A110" s="128"/>
      <c r="B110" s="173" t="s">
        <v>74</v>
      </c>
      <c r="C110" s="170"/>
      <c r="D110" s="14">
        <v>0.3</v>
      </c>
      <c r="E110" s="14">
        <v>0.3</v>
      </c>
      <c r="F110" s="14">
        <v>0.2</v>
      </c>
      <c r="G110" s="24">
        <f t="shared" si="2"/>
        <v>-9.9999999999999978E-2</v>
      </c>
      <c r="H110" s="24">
        <f t="shared" si="3"/>
        <v>66.666666666666671</v>
      </c>
    </row>
    <row r="111" spans="1:8" s="40" customFormat="1" ht="20.100000000000001" customHeight="1">
      <c r="A111" s="128"/>
      <c r="B111" s="173" t="s">
        <v>257</v>
      </c>
      <c r="C111" s="170"/>
      <c r="D111" s="14">
        <v>20.399999999999999</v>
      </c>
      <c r="E111" s="14"/>
      <c r="F111" s="14"/>
      <c r="G111" s="24">
        <f t="shared" si="2"/>
        <v>0</v>
      </c>
      <c r="H111" s="65" t="e">
        <f t="shared" si="3"/>
        <v>#DIV/0!</v>
      </c>
    </row>
    <row r="112" spans="1:8" s="40" customFormat="1" ht="20.100000000000001" customHeight="1">
      <c r="A112" s="128"/>
      <c r="B112" s="176" t="s">
        <v>457</v>
      </c>
      <c r="C112" s="170"/>
      <c r="D112" s="14"/>
      <c r="E112" s="14"/>
      <c r="F112" s="14">
        <v>26.3</v>
      </c>
      <c r="G112" s="24">
        <f t="shared" si="2"/>
        <v>26.3</v>
      </c>
      <c r="H112" s="24" t="e">
        <f t="shared" si="3"/>
        <v>#DIV/0!</v>
      </c>
    </row>
    <row r="113" spans="1:8" s="40" customFormat="1" ht="20.100000000000001" customHeight="1">
      <c r="A113" s="318" t="s">
        <v>137</v>
      </c>
      <c r="B113" s="319"/>
      <c r="C113" s="177">
        <v>1035</v>
      </c>
      <c r="D113" s="17">
        <f t="shared" ref="D113" si="12">D114+D115+D116</f>
        <v>471.2</v>
      </c>
      <c r="E113" s="17">
        <f t="shared" ref="E113" si="13">E114+E115+E116</f>
        <v>490</v>
      </c>
      <c r="F113" s="17">
        <f>F114+F115+F116+F117</f>
        <v>570.4</v>
      </c>
      <c r="G113" s="17">
        <f t="shared" si="2"/>
        <v>80.399999999999977</v>
      </c>
      <c r="H113" s="17">
        <f t="shared" si="3"/>
        <v>116.40816326530611</v>
      </c>
    </row>
    <row r="114" spans="1:8" s="40" customFormat="1" ht="20.100000000000001" customHeight="1">
      <c r="A114" s="127"/>
      <c r="B114" s="173" t="s">
        <v>258</v>
      </c>
      <c r="C114" s="178"/>
      <c r="D114" s="14">
        <v>238.7</v>
      </c>
      <c r="E114" s="14">
        <v>250</v>
      </c>
      <c r="F114" s="14">
        <v>213.5</v>
      </c>
      <c r="G114" s="24">
        <f t="shared" si="2"/>
        <v>-36.5</v>
      </c>
      <c r="H114" s="24">
        <f t="shared" si="3"/>
        <v>85.399999999999991</v>
      </c>
    </row>
    <row r="115" spans="1:8" s="40" customFormat="1" ht="20.100000000000001" customHeight="1">
      <c r="A115" s="127"/>
      <c r="B115" s="173" t="s">
        <v>259</v>
      </c>
      <c r="C115" s="178"/>
      <c r="D115" s="14">
        <v>232.5</v>
      </c>
      <c r="E115" s="14">
        <v>240</v>
      </c>
      <c r="F115" s="14">
        <v>293.10000000000002</v>
      </c>
      <c r="G115" s="24">
        <f t="shared" si="2"/>
        <v>53.100000000000023</v>
      </c>
      <c r="H115" s="24">
        <f t="shared" si="3"/>
        <v>122.12500000000001</v>
      </c>
    </row>
    <row r="116" spans="1:8" s="40" customFormat="1" ht="20.100000000000001" customHeight="1">
      <c r="A116" s="41"/>
      <c r="B116" s="15" t="s">
        <v>444</v>
      </c>
      <c r="C116" s="178"/>
      <c r="D116" s="14"/>
      <c r="E116" s="14"/>
      <c r="F116" s="14">
        <v>8.5</v>
      </c>
      <c r="G116" s="24">
        <f t="shared" si="2"/>
        <v>8.5</v>
      </c>
      <c r="H116" s="65" t="e">
        <f t="shared" si="3"/>
        <v>#DIV/0!</v>
      </c>
    </row>
    <row r="117" spans="1:8" s="43" customFormat="1" ht="15.75">
      <c r="A117" s="96"/>
      <c r="B117" s="15" t="s">
        <v>465</v>
      </c>
      <c r="C117" s="42"/>
      <c r="D117" s="179"/>
      <c r="E117" s="180"/>
      <c r="F117" s="180">
        <v>55.3</v>
      </c>
      <c r="G117" s="96">
        <f t="shared" si="2"/>
        <v>55.3</v>
      </c>
      <c r="H117" s="96" t="e">
        <f t="shared" si="3"/>
        <v>#DIV/0!</v>
      </c>
    </row>
    <row r="118" spans="1:8" ht="75.75" customHeight="1">
      <c r="B118" s="312" t="s">
        <v>261</v>
      </c>
      <c r="C118" s="312"/>
      <c r="D118" s="316" t="s">
        <v>170</v>
      </c>
      <c r="E118" s="316"/>
      <c r="F118" s="94"/>
      <c r="G118" s="313" t="s">
        <v>391</v>
      </c>
      <c r="H118" s="314"/>
    </row>
    <row r="119" spans="1:8">
      <c r="B119" s="181" t="s">
        <v>92</v>
      </c>
      <c r="C119" s="182"/>
      <c r="D119" s="317" t="s">
        <v>106</v>
      </c>
      <c r="E119" s="317"/>
      <c r="F119" s="9"/>
      <c r="G119" s="315" t="s">
        <v>18</v>
      </c>
      <c r="H119" s="315"/>
    </row>
    <row r="120" spans="1:8">
      <c r="B120" s="9"/>
      <c r="D120" s="7"/>
      <c r="E120" s="8"/>
      <c r="F120" s="8"/>
    </row>
    <row r="121" spans="1:8">
      <c r="B121" s="9"/>
      <c r="D121" s="7"/>
      <c r="E121" s="8"/>
      <c r="F121" s="8"/>
    </row>
    <row r="122" spans="1:8">
      <c r="B122" s="9"/>
      <c r="D122" s="7"/>
      <c r="E122" s="8"/>
      <c r="F122" s="8"/>
    </row>
    <row r="123" spans="1:8">
      <c r="B123" s="9"/>
      <c r="D123" s="7"/>
      <c r="E123" s="8"/>
      <c r="F123" s="8"/>
    </row>
    <row r="124" spans="1:8">
      <c r="B124" s="9"/>
      <c r="D124" s="7"/>
      <c r="E124" s="8"/>
      <c r="F124" s="8"/>
    </row>
    <row r="125" spans="1:8">
      <c r="B125" s="9"/>
      <c r="D125" s="7"/>
      <c r="E125" s="8"/>
      <c r="F125" s="8"/>
    </row>
    <row r="126" spans="1:8">
      <c r="B126" s="9"/>
      <c r="D126" s="7"/>
      <c r="E126" s="8"/>
      <c r="F126" s="8"/>
    </row>
    <row r="127" spans="1:8">
      <c r="B127" s="9"/>
      <c r="D127" s="7"/>
      <c r="E127" s="8"/>
      <c r="F127" s="8"/>
    </row>
    <row r="128" spans="1:8">
      <c r="B128" s="9"/>
      <c r="D128" s="7"/>
      <c r="E128" s="8"/>
      <c r="F128" s="8"/>
    </row>
    <row r="129" spans="2:6">
      <c r="B129" s="9"/>
      <c r="D129" s="7"/>
      <c r="E129" s="8"/>
      <c r="F129" s="8"/>
    </row>
    <row r="130" spans="2:6">
      <c r="B130" s="9"/>
      <c r="D130" s="7"/>
      <c r="E130" s="8"/>
      <c r="F130" s="8"/>
    </row>
    <row r="131" spans="2:6">
      <c r="B131" s="9"/>
      <c r="D131" s="7"/>
      <c r="E131" s="8"/>
      <c r="F131" s="8"/>
    </row>
    <row r="132" spans="2:6">
      <c r="B132" s="9"/>
      <c r="D132" s="7"/>
      <c r="E132" s="8"/>
      <c r="F132" s="8"/>
    </row>
    <row r="133" spans="2:6">
      <c r="B133" s="9"/>
      <c r="D133" s="7"/>
      <c r="E133" s="8"/>
      <c r="F133" s="8"/>
    </row>
    <row r="134" spans="2:6">
      <c r="B134" s="9"/>
      <c r="D134" s="7"/>
      <c r="E134" s="8"/>
      <c r="F134" s="8"/>
    </row>
    <row r="135" spans="2:6">
      <c r="B135" s="9"/>
      <c r="D135" s="7"/>
      <c r="E135" s="8"/>
      <c r="F135" s="8"/>
    </row>
    <row r="136" spans="2:6">
      <c r="B136" s="9"/>
      <c r="D136" s="7"/>
      <c r="E136" s="8"/>
      <c r="F136" s="8"/>
    </row>
    <row r="137" spans="2:6">
      <c r="B137" s="9"/>
      <c r="D137" s="7"/>
      <c r="E137" s="8"/>
      <c r="F137" s="8"/>
    </row>
    <row r="138" spans="2:6">
      <c r="B138" s="9"/>
      <c r="D138" s="7"/>
      <c r="E138" s="8"/>
      <c r="F138" s="8"/>
    </row>
    <row r="139" spans="2:6">
      <c r="B139" s="9"/>
      <c r="D139" s="7"/>
      <c r="E139" s="8"/>
      <c r="F139" s="8"/>
    </row>
    <row r="140" spans="2:6">
      <c r="B140" s="9"/>
      <c r="D140" s="7"/>
      <c r="E140" s="8"/>
      <c r="F140" s="8"/>
    </row>
    <row r="141" spans="2:6">
      <c r="B141" s="9"/>
      <c r="D141" s="7"/>
      <c r="E141" s="8"/>
      <c r="F141" s="8"/>
    </row>
    <row r="142" spans="2:6">
      <c r="B142" s="9"/>
      <c r="D142" s="7"/>
      <c r="E142" s="8"/>
      <c r="F142" s="8"/>
    </row>
    <row r="143" spans="2:6">
      <c r="B143" s="9"/>
      <c r="D143" s="7"/>
      <c r="E143" s="8"/>
      <c r="F143" s="8"/>
    </row>
    <row r="144" spans="2:6">
      <c r="B144" s="9"/>
      <c r="D144" s="7"/>
      <c r="E144" s="8"/>
      <c r="F144" s="8"/>
    </row>
    <row r="145" spans="2:6">
      <c r="B145" s="9"/>
      <c r="D145" s="7"/>
      <c r="E145" s="8"/>
      <c r="F145" s="8"/>
    </row>
    <row r="146" spans="2:6">
      <c r="B146" s="9"/>
      <c r="D146" s="7"/>
      <c r="E146" s="8"/>
      <c r="F146" s="8"/>
    </row>
    <row r="147" spans="2:6">
      <c r="B147" s="9"/>
      <c r="D147" s="7"/>
      <c r="E147" s="8"/>
      <c r="F147" s="8"/>
    </row>
    <row r="148" spans="2:6">
      <c r="B148" s="9"/>
      <c r="D148" s="7"/>
      <c r="E148" s="8"/>
      <c r="F148" s="8"/>
    </row>
    <row r="149" spans="2:6">
      <c r="B149" s="9"/>
      <c r="D149" s="7"/>
      <c r="E149" s="8"/>
      <c r="F149" s="8"/>
    </row>
    <row r="150" spans="2:6">
      <c r="B150" s="9"/>
      <c r="D150" s="7"/>
      <c r="E150" s="8"/>
      <c r="F150" s="8"/>
    </row>
    <row r="151" spans="2:6">
      <c r="B151" s="9"/>
      <c r="D151" s="7"/>
      <c r="E151" s="8"/>
      <c r="F151" s="8"/>
    </row>
    <row r="152" spans="2:6">
      <c r="B152" s="9"/>
      <c r="D152" s="7"/>
      <c r="E152" s="8"/>
      <c r="F152" s="8"/>
    </row>
    <row r="153" spans="2:6">
      <c r="B153" s="9"/>
      <c r="D153" s="7"/>
      <c r="E153" s="8"/>
      <c r="F153" s="8"/>
    </row>
    <row r="154" spans="2:6">
      <c r="B154" s="9"/>
      <c r="D154" s="7"/>
      <c r="E154" s="8"/>
      <c r="F154" s="8"/>
    </row>
    <row r="155" spans="2:6">
      <c r="B155" s="9"/>
      <c r="D155" s="7"/>
      <c r="E155" s="8"/>
      <c r="F155" s="8"/>
    </row>
    <row r="156" spans="2:6">
      <c r="B156" s="9"/>
      <c r="D156" s="7"/>
      <c r="E156" s="8"/>
      <c r="F156" s="8"/>
    </row>
    <row r="157" spans="2:6">
      <c r="B157" s="9"/>
      <c r="D157" s="7"/>
      <c r="E157" s="8"/>
      <c r="F157" s="8"/>
    </row>
    <row r="158" spans="2:6">
      <c r="B158" s="9"/>
      <c r="D158" s="7"/>
      <c r="E158" s="8"/>
      <c r="F158" s="8"/>
    </row>
    <row r="159" spans="2:6">
      <c r="B159" s="9"/>
      <c r="D159" s="7"/>
      <c r="E159" s="8"/>
      <c r="F159" s="8"/>
    </row>
    <row r="160" spans="2:6">
      <c r="B160" s="9"/>
      <c r="D160" s="7"/>
      <c r="E160" s="8"/>
      <c r="F160" s="8"/>
    </row>
    <row r="161" spans="2:6">
      <c r="B161" s="9"/>
      <c r="D161" s="7"/>
      <c r="E161" s="8"/>
      <c r="F161" s="8"/>
    </row>
    <row r="162" spans="2:6">
      <c r="B162" s="9"/>
      <c r="D162" s="7"/>
      <c r="E162" s="8"/>
      <c r="F162" s="8"/>
    </row>
    <row r="163" spans="2:6">
      <c r="B163" s="9"/>
      <c r="D163" s="7"/>
      <c r="E163" s="8"/>
      <c r="F163" s="8"/>
    </row>
    <row r="164" spans="2:6">
      <c r="B164" s="9"/>
      <c r="D164" s="7"/>
      <c r="E164" s="8"/>
      <c r="F164" s="8"/>
    </row>
    <row r="165" spans="2:6">
      <c r="B165" s="9"/>
      <c r="D165" s="7"/>
      <c r="E165" s="8"/>
      <c r="F165" s="8"/>
    </row>
    <row r="166" spans="2:6">
      <c r="B166" s="9"/>
      <c r="D166" s="7"/>
      <c r="E166" s="8"/>
      <c r="F166" s="8"/>
    </row>
    <row r="167" spans="2:6">
      <c r="B167" s="9"/>
      <c r="D167" s="7"/>
      <c r="E167" s="8"/>
      <c r="F167" s="8"/>
    </row>
    <row r="168" spans="2:6">
      <c r="B168" s="9"/>
      <c r="D168" s="7"/>
      <c r="E168" s="8"/>
      <c r="F168" s="8"/>
    </row>
    <row r="169" spans="2:6">
      <c r="B169" s="9"/>
      <c r="D169" s="7"/>
      <c r="E169" s="8"/>
      <c r="F169" s="8"/>
    </row>
    <row r="170" spans="2:6">
      <c r="B170" s="9"/>
      <c r="D170" s="7"/>
      <c r="E170" s="8"/>
      <c r="F170" s="8"/>
    </row>
    <row r="171" spans="2:6">
      <c r="B171" s="9"/>
      <c r="D171" s="7"/>
      <c r="E171" s="8"/>
      <c r="F171" s="8"/>
    </row>
    <row r="172" spans="2:6">
      <c r="B172" s="9"/>
      <c r="D172" s="7"/>
      <c r="E172" s="8"/>
      <c r="F172" s="8"/>
    </row>
    <row r="173" spans="2:6">
      <c r="B173" s="9"/>
      <c r="D173" s="7"/>
      <c r="E173" s="8"/>
      <c r="F173" s="8"/>
    </row>
    <row r="174" spans="2:6">
      <c r="B174" s="9"/>
    </row>
  </sheetData>
  <mergeCells count="19">
    <mergeCell ref="A21:B21"/>
    <mergeCell ref="A19:B19"/>
    <mergeCell ref="A113:B113"/>
    <mergeCell ref="A1:H1"/>
    <mergeCell ref="A24:B24"/>
    <mergeCell ref="A25:B25"/>
    <mergeCell ref="A26:B26"/>
    <mergeCell ref="A48:B48"/>
    <mergeCell ref="A86:B86"/>
    <mergeCell ref="A87:B87"/>
    <mergeCell ref="A95:B95"/>
    <mergeCell ref="A5:B5"/>
    <mergeCell ref="A6:B6"/>
    <mergeCell ref="A10:B10"/>
    <mergeCell ref="B118:C118"/>
    <mergeCell ref="G118:H118"/>
    <mergeCell ref="G119:H119"/>
    <mergeCell ref="D118:E118"/>
    <mergeCell ref="D119:E119"/>
  </mergeCells>
  <pageMargins left="0.59055118110236227" right="0.59055118110236227" top="0.78740157480314965" bottom="0.19685039370078741" header="0.31496062992125984" footer="0.31496062992125984"/>
  <pageSetup paperSize="9"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3"/>
  </sheetPr>
  <dimension ref="A1:Q453"/>
  <sheetViews>
    <sheetView view="pageBreakPreview" zoomScale="70" zoomScaleNormal="70" zoomScaleSheetLayoutView="70" workbookViewId="0">
      <selection activeCell="E6" sqref="E6"/>
    </sheetView>
  </sheetViews>
  <sheetFormatPr defaultRowHeight="18.75"/>
  <cols>
    <col min="1" max="1" width="8.7109375" style="235" customWidth="1"/>
    <col min="2" max="2" width="60.5703125" style="3" customWidth="1"/>
    <col min="3" max="3" width="7.7109375" style="123" customWidth="1"/>
    <col min="4" max="4" width="13.42578125" style="123" customWidth="1"/>
    <col min="5" max="5" width="13.85546875" style="123" customWidth="1"/>
    <col min="6" max="6" width="14.42578125" style="123" customWidth="1"/>
    <col min="7" max="7" width="13.5703125" style="3" customWidth="1"/>
    <col min="8" max="8" width="12.5703125" style="3" customWidth="1"/>
    <col min="9" max="9" width="15.85546875" style="3" bestFit="1" customWidth="1"/>
    <col min="10" max="10" width="14.5703125" style="3" bestFit="1" customWidth="1"/>
    <col min="11" max="11" width="19" style="3" customWidth="1"/>
    <col min="12" max="13" width="18.7109375" style="3" customWidth="1"/>
    <col min="14" max="14" width="19.5703125" style="3" customWidth="1"/>
    <col min="15" max="15" width="9.140625" style="3"/>
    <col min="16" max="16" width="15.85546875" style="3" bestFit="1" customWidth="1"/>
    <col min="17" max="17" width="11.140625" style="3" bestFit="1" customWidth="1"/>
    <col min="18" max="16384" width="9.140625" style="3"/>
  </cols>
  <sheetData>
    <row r="1" spans="1:17" ht="56.25" customHeight="1">
      <c r="B1" s="320" t="s">
        <v>176</v>
      </c>
      <c r="C1" s="320"/>
      <c r="D1" s="320"/>
      <c r="E1" s="320"/>
      <c r="F1" s="320"/>
      <c r="G1" s="320"/>
      <c r="H1" s="320"/>
    </row>
    <row r="2" spans="1:17">
      <c r="B2" s="4"/>
      <c r="C2" s="5"/>
      <c r="D2" s="4"/>
      <c r="E2" s="4"/>
      <c r="F2" s="4"/>
      <c r="H2" s="3" t="s">
        <v>105</v>
      </c>
    </row>
    <row r="3" spans="1:17" ht="51.75" customHeight="1">
      <c r="A3" s="236" t="s">
        <v>9</v>
      </c>
      <c r="B3" s="89" t="s">
        <v>31</v>
      </c>
      <c r="C3" s="13" t="s">
        <v>5</v>
      </c>
      <c r="D3" s="13" t="s">
        <v>181</v>
      </c>
      <c r="E3" s="13" t="s">
        <v>428</v>
      </c>
      <c r="F3" s="13" t="s">
        <v>429</v>
      </c>
      <c r="G3" s="126" t="s">
        <v>163</v>
      </c>
      <c r="H3" s="126" t="s">
        <v>165</v>
      </c>
    </row>
    <row r="4" spans="1:17" s="184" customFormat="1" ht="19.5" customHeight="1">
      <c r="A4" s="237">
        <v>1</v>
      </c>
      <c r="B4" s="183">
        <v>2</v>
      </c>
      <c r="C4" s="126">
        <v>3</v>
      </c>
      <c r="D4" s="42">
        <v>4</v>
      </c>
      <c r="E4" s="42">
        <v>5</v>
      </c>
      <c r="F4" s="42">
        <v>6</v>
      </c>
      <c r="G4" s="183">
        <v>7</v>
      </c>
      <c r="H4" s="183">
        <v>8</v>
      </c>
    </row>
    <row r="5" spans="1:17" ht="30.75" customHeight="1">
      <c r="A5" s="325" t="s">
        <v>128</v>
      </c>
      <c r="B5" s="326"/>
      <c r="C5" s="126"/>
      <c r="D5" s="185">
        <f>SUM(D6,D83,D109,D116,D123,D135,D148,D156,D191,D205,D213,D223)</f>
        <v>167274</v>
      </c>
      <c r="E5" s="17">
        <f>SUM(E6,E83,E109,E116,E123,E135,E148,E156,E191,E205,E213,E223)</f>
        <v>222054.29999999996</v>
      </c>
      <c r="F5" s="161">
        <f>SUM(F6,F73,F78,F83,F109,F116,F123,F135,F148,F156,F186,F191,F205,F210,F213,F223)</f>
        <v>291100.7</v>
      </c>
      <c r="G5" s="186">
        <f>F5-E5</f>
        <v>69046.400000000052</v>
      </c>
      <c r="H5" s="186">
        <f>(F5/E5)*100</f>
        <v>131.09437646557623</v>
      </c>
      <c r="J5" s="187"/>
    </row>
    <row r="6" spans="1:17" ht="39" customHeight="1">
      <c r="A6" s="87" t="s">
        <v>129</v>
      </c>
      <c r="B6" s="41" t="s">
        <v>177</v>
      </c>
      <c r="C6" s="90"/>
      <c r="D6" s="17">
        <f>D8+D51+D66</f>
        <v>141488.6</v>
      </c>
      <c r="E6" s="17">
        <f>E8+E51+E66</f>
        <v>192000</v>
      </c>
      <c r="F6" s="17">
        <f>F8+F51+F66</f>
        <v>229711.3</v>
      </c>
      <c r="G6" s="186">
        <f>F6-E6</f>
        <v>37711.299999999988</v>
      </c>
      <c r="H6" s="186">
        <f>(F6/E6)*100</f>
        <v>119.64130208333333</v>
      </c>
      <c r="J6" s="116"/>
      <c r="L6" s="116"/>
      <c r="M6" s="116"/>
    </row>
    <row r="7" spans="1:17" ht="24.75" customHeight="1">
      <c r="A7" s="237"/>
      <c r="B7" s="188" t="s">
        <v>130</v>
      </c>
      <c r="C7" s="126"/>
      <c r="D7" s="24"/>
      <c r="E7" s="24"/>
      <c r="F7" s="24"/>
      <c r="G7" s="186"/>
      <c r="H7" s="186"/>
    </row>
    <row r="8" spans="1:17" ht="41.25" customHeight="1">
      <c r="A8" s="238" t="s">
        <v>131</v>
      </c>
      <c r="B8" s="137" t="s">
        <v>134</v>
      </c>
      <c r="C8" s="90">
        <v>1010</v>
      </c>
      <c r="D8" s="17">
        <f>D9+D21+D22+D23+D24</f>
        <v>129666</v>
      </c>
      <c r="E8" s="17">
        <f>E9+E21+E22+E23+E24</f>
        <v>159352.1</v>
      </c>
      <c r="F8" s="17">
        <f>F9+F21+F22+F23+F24</f>
        <v>212521.4</v>
      </c>
      <c r="G8" s="186">
        <f t="shared" ref="G8" si="0">F8-E8</f>
        <v>53169.299999999988</v>
      </c>
      <c r="H8" s="186">
        <f t="shared" ref="H8" si="1">(F8/E8)*100</f>
        <v>133.36592363702769</v>
      </c>
      <c r="L8" s="189"/>
      <c r="M8" s="189"/>
      <c r="N8" s="189"/>
      <c r="P8" s="116"/>
    </row>
    <row r="9" spans="1:17" ht="24.75" customHeight="1">
      <c r="A9" s="239" t="s">
        <v>262</v>
      </c>
      <c r="B9" s="190" t="s">
        <v>158</v>
      </c>
      <c r="C9" s="82">
        <v>1011</v>
      </c>
      <c r="D9" s="191">
        <f>SUM(D10:D20)</f>
        <v>31590.2</v>
      </c>
      <c r="E9" s="191">
        <f>SUM(E10:E20)</f>
        <v>26241.7</v>
      </c>
      <c r="F9" s="191">
        <f>SUM(F10:F20)</f>
        <v>37949.1</v>
      </c>
      <c r="G9" s="192">
        <f t="shared" ref="G9:G92" si="2">F9-E9</f>
        <v>11707.399999999998</v>
      </c>
      <c r="H9" s="192">
        <f t="shared" ref="H9:H92" si="3">(F9/E9)*100</f>
        <v>144.61372548272405</v>
      </c>
      <c r="K9" s="6"/>
      <c r="L9" s="193"/>
      <c r="M9" s="193"/>
      <c r="N9" s="193"/>
      <c r="Q9" s="116"/>
    </row>
    <row r="10" spans="1:17" ht="41.25" customHeight="1">
      <c r="A10" s="240"/>
      <c r="B10" s="194" t="s">
        <v>263</v>
      </c>
      <c r="C10" s="85"/>
      <c r="D10" s="78">
        <v>132.80000000000001</v>
      </c>
      <c r="E10" s="78">
        <v>160</v>
      </c>
      <c r="F10" s="78">
        <v>293.7</v>
      </c>
      <c r="G10" s="79">
        <f t="shared" si="2"/>
        <v>133.69999999999999</v>
      </c>
      <c r="H10" s="79">
        <f t="shared" si="3"/>
        <v>183.56249999999997</v>
      </c>
      <c r="K10" s="6"/>
      <c r="L10" s="119"/>
      <c r="M10" s="119"/>
      <c r="N10" s="119"/>
      <c r="P10" s="116"/>
    </row>
    <row r="11" spans="1:17" ht="41.25" customHeight="1">
      <c r="A11" s="240"/>
      <c r="B11" s="23" t="s">
        <v>449</v>
      </c>
      <c r="C11" s="85"/>
      <c r="D11" s="78">
        <v>172.8</v>
      </c>
      <c r="E11" s="78">
        <v>225</v>
      </c>
      <c r="F11" s="78">
        <v>280.39999999999998</v>
      </c>
      <c r="G11" s="79">
        <f t="shared" si="2"/>
        <v>55.399999999999977</v>
      </c>
      <c r="H11" s="79">
        <f t="shared" si="3"/>
        <v>124.62222222222221</v>
      </c>
      <c r="I11" s="116"/>
      <c r="K11" s="6"/>
      <c r="L11" s="119"/>
      <c r="M11" s="119"/>
      <c r="N11" s="119"/>
    </row>
    <row r="12" spans="1:17" ht="21.75" customHeight="1">
      <c r="A12" s="240"/>
      <c r="B12" s="23" t="s">
        <v>203</v>
      </c>
      <c r="C12" s="85"/>
      <c r="D12" s="78">
        <v>55</v>
      </c>
      <c r="E12" s="78">
        <v>67</v>
      </c>
      <c r="F12" s="78">
        <v>145.1</v>
      </c>
      <c r="G12" s="79">
        <f t="shared" si="2"/>
        <v>78.099999999999994</v>
      </c>
      <c r="H12" s="79">
        <f t="shared" si="3"/>
        <v>216.56716417910448</v>
      </c>
      <c r="K12" s="6"/>
      <c r="L12" s="119"/>
      <c r="N12" s="119"/>
    </row>
    <row r="13" spans="1:17" ht="24" customHeight="1">
      <c r="A13" s="240"/>
      <c r="B13" s="23" t="s">
        <v>204</v>
      </c>
      <c r="C13" s="85"/>
      <c r="D13" s="78">
        <f>5.5+0.6</f>
        <v>6.1</v>
      </c>
      <c r="E13" s="78">
        <v>9.6999999999999993</v>
      </c>
      <c r="F13" s="78">
        <v>6.1</v>
      </c>
      <c r="G13" s="79">
        <f t="shared" si="2"/>
        <v>-3.5999999999999996</v>
      </c>
      <c r="H13" s="79">
        <f t="shared" si="3"/>
        <v>62.886597938144327</v>
      </c>
      <c r="K13" s="6"/>
      <c r="L13" s="119"/>
      <c r="M13" s="119"/>
      <c r="N13" s="119"/>
    </row>
    <row r="14" spans="1:17" ht="20.100000000000001" customHeight="1">
      <c r="A14" s="240"/>
      <c r="B14" s="23" t="s">
        <v>207</v>
      </c>
      <c r="C14" s="85"/>
      <c r="D14" s="78">
        <f>3.4+2+6.1+10.8+1.8+1.3+10.5+1.1+6.5+4.1</f>
        <v>47.600000000000009</v>
      </c>
      <c r="E14" s="78">
        <v>80</v>
      </c>
      <c r="F14" s="78">
        <v>215.4</v>
      </c>
      <c r="G14" s="79">
        <f t="shared" si="2"/>
        <v>135.4</v>
      </c>
      <c r="H14" s="79">
        <f t="shared" si="3"/>
        <v>269.25</v>
      </c>
      <c r="K14" s="6"/>
    </row>
    <row r="15" spans="1:17" ht="20.100000000000001" customHeight="1">
      <c r="A15" s="240"/>
      <c r="B15" s="23" t="s">
        <v>206</v>
      </c>
      <c r="C15" s="85"/>
      <c r="D15" s="78">
        <v>2.6</v>
      </c>
      <c r="E15" s="78"/>
      <c r="F15" s="78">
        <v>39.1</v>
      </c>
      <c r="G15" s="79">
        <f t="shared" si="2"/>
        <v>39.1</v>
      </c>
      <c r="H15" s="79" t="e">
        <f t="shared" si="3"/>
        <v>#DIV/0!</v>
      </c>
      <c r="K15" s="6"/>
      <c r="L15" s="193"/>
      <c r="M15" s="193"/>
      <c r="N15" s="193"/>
    </row>
    <row r="16" spans="1:17" ht="20.100000000000001" customHeight="1">
      <c r="A16" s="240"/>
      <c r="B16" s="55" t="s">
        <v>448</v>
      </c>
      <c r="C16" s="85"/>
      <c r="D16" s="78"/>
      <c r="E16" s="78"/>
      <c r="F16" s="78">
        <v>18.399999999999999</v>
      </c>
      <c r="G16" s="79">
        <f t="shared" si="2"/>
        <v>18.399999999999999</v>
      </c>
      <c r="H16" s="79" t="e">
        <f t="shared" si="3"/>
        <v>#DIV/0!</v>
      </c>
      <c r="K16" s="6"/>
      <c r="L16" s="119"/>
      <c r="M16" s="119"/>
      <c r="N16" s="119"/>
    </row>
    <row r="17" spans="1:14" ht="39.75" customHeight="1">
      <c r="A17" s="240"/>
      <c r="B17" s="23" t="s">
        <v>208</v>
      </c>
      <c r="C17" s="85"/>
      <c r="D17" s="78">
        <v>54</v>
      </c>
      <c r="E17" s="78"/>
      <c r="F17" s="78"/>
      <c r="G17" s="79">
        <f t="shared" si="2"/>
        <v>0</v>
      </c>
      <c r="H17" s="195" t="e">
        <f t="shared" si="3"/>
        <v>#DIV/0!</v>
      </c>
      <c r="K17" s="6"/>
      <c r="L17" s="119"/>
      <c r="M17" s="119"/>
      <c r="N17" s="119"/>
    </row>
    <row r="18" spans="1:14" ht="20.100000000000001" customHeight="1">
      <c r="A18" s="240"/>
      <c r="B18" s="23" t="s">
        <v>209</v>
      </c>
      <c r="C18" s="85"/>
      <c r="D18" s="78">
        <v>146.9</v>
      </c>
      <c r="E18" s="78"/>
      <c r="F18" s="78"/>
      <c r="G18" s="79">
        <f t="shared" si="2"/>
        <v>0</v>
      </c>
      <c r="H18" s="195" t="e">
        <f t="shared" si="3"/>
        <v>#DIV/0!</v>
      </c>
      <c r="K18" s="6"/>
      <c r="L18" s="119"/>
      <c r="M18" s="119"/>
      <c r="N18" s="119"/>
    </row>
    <row r="19" spans="1:14" ht="20.100000000000001" customHeight="1">
      <c r="A19" s="240"/>
      <c r="B19" s="23" t="s">
        <v>210</v>
      </c>
      <c r="C19" s="85"/>
      <c r="D19" s="78">
        <v>30200</v>
      </c>
      <c r="E19" s="78">
        <v>25000</v>
      </c>
      <c r="F19" s="78">
        <v>35372.800000000003</v>
      </c>
      <c r="G19" s="79">
        <f t="shared" si="2"/>
        <v>10372.800000000003</v>
      </c>
      <c r="H19" s="79">
        <f t="shared" si="3"/>
        <v>141.49120000000002</v>
      </c>
      <c r="K19" s="6"/>
    </row>
    <row r="20" spans="1:14" ht="20.100000000000001" customHeight="1">
      <c r="A20" s="240"/>
      <c r="B20" s="23" t="s">
        <v>211</v>
      </c>
      <c r="C20" s="85"/>
      <c r="D20" s="78">
        <v>772.4</v>
      </c>
      <c r="E20" s="78">
        <v>700</v>
      </c>
      <c r="F20" s="78">
        <v>1578.1</v>
      </c>
      <c r="G20" s="79">
        <f t="shared" si="2"/>
        <v>878.09999999999991</v>
      </c>
      <c r="H20" s="79">
        <f t="shared" si="3"/>
        <v>225.44285714285715</v>
      </c>
      <c r="K20" s="6"/>
      <c r="L20" s="119"/>
      <c r="M20" s="119"/>
      <c r="N20" s="119"/>
    </row>
    <row r="21" spans="1:14" ht="20.100000000000001" customHeight="1">
      <c r="A21" s="239" t="s">
        <v>264</v>
      </c>
      <c r="B21" s="190" t="s">
        <v>2</v>
      </c>
      <c r="C21" s="82">
        <v>1012</v>
      </c>
      <c r="D21" s="191">
        <v>76940.800000000003</v>
      </c>
      <c r="E21" s="191">
        <v>107670.7</v>
      </c>
      <c r="F21" s="191">
        <v>140293.4</v>
      </c>
      <c r="G21" s="196">
        <f t="shared" si="2"/>
        <v>32622.699999999997</v>
      </c>
      <c r="H21" s="196">
        <f t="shared" si="3"/>
        <v>130.29858633778736</v>
      </c>
      <c r="K21" s="6"/>
    </row>
    <row r="22" spans="1:14" ht="20.100000000000001" customHeight="1">
      <c r="A22" s="239" t="s">
        <v>265</v>
      </c>
      <c r="B22" s="190" t="s">
        <v>3</v>
      </c>
      <c r="C22" s="82">
        <v>1013</v>
      </c>
      <c r="D22" s="191">
        <v>16916.099999999999</v>
      </c>
      <c r="E22" s="191">
        <v>23623.7</v>
      </c>
      <c r="F22" s="191">
        <v>30488.9</v>
      </c>
      <c r="G22" s="196">
        <f t="shared" si="2"/>
        <v>6865.2000000000007</v>
      </c>
      <c r="H22" s="196">
        <f t="shared" si="3"/>
        <v>129.06064672341759</v>
      </c>
      <c r="K22" s="6"/>
      <c r="L22" s="193"/>
      <c r="M22" s="193"/>
      <c r="N22" s="193"/>
    </row>
    <row r="23" spans="1:14" ht="20.100000000000001" customHeight="1">
      <c r="A23" s="239" t="s">
        <v>266</v>
      </c>
      <c r="B23" s="248" t="s">
        <v>4</v>
      </c>
      <c r="C23" s="82">
        <v>1014</v>
      </c>
      <c r="D23" s="191">
        <v>1044.9000000000001</v>
      </c>
      <c r="E23" s="191"/>
      <c r="F23" s="191">
        <v>1082.5</v>
      </c>
      <c r="G23" s="196">
        <f t="shared" si="2"/>
        <v>1082.5</v>
      </c>
      <c r="H23" s="197" t="e">
        <f t="shared" si="3"/>
        <v>#DIV/0!</v>
      </c>
      <c r="K23" s="6"/>
    </row>
    <row r="24" spans="1:14" ht="20.100000000000001" customHeight="1">
      <c r="A24" s="239" t="s">
        <v>409</v>
      </c>
      <c r="B24" s="190" t="s">
        <v>142</v>
      </c>
      <c r="C24" s="82">
        <v>1015</v>
      </c>
      <c r="D24" s="191">
        <f>SUM(D25:D48)</f>
        <v>3174</v>
      </c>
      <c r="E24" s="191">
        <f>SUM(E25:E50)</f>
        <v>1816</v>
      </c>
      <c r="F24" s="191">
        <f>SUM(F25:F50)</f>
        <v>2707.4999999999995</v>
      </c>
      <c r="G24" s="192">
        <f t="shared" ref="G24:G48" si="4">F24-E24</f>
        <v>891.49999999999955</v>
      </c>
      <c r="H24" s="192">
        <f t="shared" ref="H24:H48" si="5">(F24/E24)*100</f>
        <v>149.09140969162993</v>
      </c>
      <c r="K24" s="6"/>
      <c r="L24" s="119"/>
    </row>
    <row r="25" spans="1:14" ht="39" customHeight="1">
      <c r="A25" s="239"/>
      <c r="B25" s="194" t="s">
        <v>271</v>
      </c>
      <c r="C25" s="82"/>
      <c r="D25" s="78">
        <v>51.7</v>
      </c>
      <c r="E25" s="78">
        <v>57</v>
      </c>
      <c r="F25" s="78">
        <v>94.8</v>
      </c>
      <c r="G25" s="196">
        <f t="shared" si="4"/>
        <v>37.799999999999997</v>
      </c>
      <c r="H25" s="196">
        <f t="shared" si="5"/>
        <v>166.31578947368419</v>
      </c>
      <c r="K25" s="6"/>
      <c r="L25" s="119"/>
      <c r="M25" s="119"/>
      <c r="N25" s="119"/>
    </row>
    <row r="26" spans="1:14" ht="39" customHeight="1">
      <c r="A26" s="239"/>
      <c r="B26" s="23" t="s">
        <v>272</v>
      </c>
      <c r="C26" s="82"/>
      <c r="D26" s="78">
        <v>6.9</v>
      </c>
      <c r="E26" s="78">
        <v>7</v>
      </c>
      <c r="F26" s="78">
        <v>9.4</v>
      </c>
      <c r="G26" s="196">
        <f t="shared" si="4"/>
        <v>2.4000000000000004</v>
      </c>
      <c r="H26" s="196">
        <f t="shared" si="5"/>
        <v>134.28571428571431</v>
      </c>
      <c r="K26" s="6"/>
      <c r="L26" s="119"/>
      <c r="M26" s="119"/>
      <c r="N26" s="119"/>
    </row>
    <row r="27" spans="1:14" ht="20.100000000000001" customHeight="1">
      <c r="A27" s="239"/>
      <c r="B27" s="23" t="s">
        <v>222</v>
      </c>
      <c r="C27" s="82"/>
      <c r="D27" s="78">
        <v>40.4</v>
      </c>
      <c r="E27" s="78">
        <v>42</v>
      </c>
      <c r="F27" s="78">
        <v>42.8</v>
      </c>
      <c r="G27" s="196">
        <f t="shared" si="4"/>
        <v>0.79999999999999716</v>
      </c>
      <c r="H27" s="196">
        <f t="shared" si="5"/>
        <v>101.9047619047619</v>
      </c>
      <c r="K27" s="6"/>
      <c r="L27" s="119"/>
      <c r="M27" s="119"/>
      <c r="N27" s="119"/>
    </row>
    <row r="28" spans="1:14" ht="20.100000000000001" customHeight="1">
      <c r="A28" s="239"/>
      <c r="B28" s="23" t="s">
        <v>273</v>
      </c>
      <c r="C28" s="82"/>
      <c r="D28" s="78">
        <v>13.2</v>
      </c>
      <c r="E28" s="78">
        <v>14</v>
      </c>
      <c r="F28" s="78">
        <v>13.9</v>
      </c>
      <c r="G28" s="196">
        <f t="shared" si="4"/>
        <v>-9.9999999999999645E-2</v>
      </c>
      <c r="H28" s="196">
        <f t="shared" si="5"/>
        <v>99.285714285714292</v>
      </c>
      <c r="K28" s="6"/>
    </row>
    <row r="29" spans="1:14" ht="20.100000000000001" customHeight="1">
      <c r="A29" s="239"/>
      <c r="B29" s="23" t="s">
        <v>451</v>
      </c>
      <c r="C29" s="82"/>
      <c r="D29" s="78">
        <v>418.7</v>
      </c>
      <c r="E29" s="78">
        <v>420</v>
      </c>
      <c r="F29" s="78">
        <v>643.9</v>
      </c>
      <c r="G29" s="196">
        <f t="shared" si="4"/>
        <v>223.89999999999998</v>
      </c>
      <c r="H29" s="196">
        <f t="shared" si="5"/>
        <v>153.3095238095238</v>
      </c>
      <c r="K29" s="6"/>
      <c r="L29" s="116"/>
      <c r="M29" s="116"/>
      <c r="N29" s="116"/>
    </row>
    <row r="30" spans="1:14" ht="39.75" customHeight="1">
      <c r="A30" s="239"/>
      <c r="B30" s="23" t="s">
        <v>406</v>
      </c>
      <c r="C30" s="82"/>
      <c r="D30" s="78">
        <v>43.5</v>
      </c>
      <c r="E30" s="78">
        <v>46</v>
      </c>
      <c r="F30" s="78">
        <v>67</v>
      </c>
      <c r="G30" s="196">
        <f t="shared" si="4"/>
        <v>21</v>
      </c>
      <c r="H30" s="196">
        <f t="shared" si="5"/>
        <v>145.65217391304347</v>
      </c>
      <c r="K30" s="6"/>
      <c r="L30" s="116"/>
      <c r="M30" s="116"/>
      <c r="N30" s="116"/>
    </row>
    <row r="31" spans="1:14" ht="20.100000000000001" customHeight="1">
      <c r="A31" s="239"/>
      <c r="B31" s="23" t="s">
        <v>226</v>
      </c>
      <c r="C31" s="82"/>
      <c r="D31" s="78">
        <v>8.3000000000000007</v>
      </c>
      <c r="E31" s="78">
        <v>9</v>
      </c>
      <c r="F31" s="78">
        <v>40.6</v>
      </c>
      <c r="G31" s="196">
        <f t="shared" si="4"/>
        <v>31.6</v>
      </c>
      <c r="H31" s="196">
        <f t="shared" si="5"/>
        <v>451.11111111111109</v>
      </c>
      <c r="K31" s="6"/>
    </row>
    <row r="32" spans="1:14" ht="20.100000000000001" customHeight="1">
      <c r="A32" s="239"/>
      <c r="B32" s="23" t="s">
        <v>227</v>
      </c>
      <c r="C32" s="82"/>
      <c r="D32" s="78">
        <v>5.3</v>
      </c>
      <c r="E32" s="78">
        <v>6</v>
      </c>
      <c r="F32" s="78"/>
      <c r="G32" s="196">
        <f t="shared" si="4"/>
        <v>-6</v>
      </c>
      <c r="H32" s="196">
        <f t="shared" si="5"/>
        <v>0</v>
      </c>
      <c r="K32" s="6"/>
    </row>
    <row r="33" spans="1:14" ht="20.100000000000001" customHeight="1">
      <c r="A33" s="239"/>
      <c r="B33" s="23" t="s">
        <v>228</v>
      </c>
      <c r="C33" s="82"/>
      <c r="D33" s="78">
        <v>26.5</v>
      </c>
      <c r="E33" s="78">
        <v>30</v>
      </c>
      <c r="F33" s="78">
        <v>32.5</v>
      </c>
      <c r="G33" s="196">
        <f t="shared" si="4"/>
        <v>2.5</v>
      </c>
      <c r="H33" s="196">
        <f t="shared" si="5"/>
        <v>108.33333333333333</v>
      </c>
      <c r="K33" s="6"/>
      <c r="L33" s="198"/>
      <c r="M33" s="198"/>
      <c r="N33" s="198"/>
    </row>
    <row r="34" spans="1:14" ht="20.100000000000001" customHeight="1">
      <c r="A34" s="239"/>
      <c r="B34" s="75" t="s">
        <v>230</v>
      </c>
      <c r="C34" s="82"/>
      <c r="D34" s="78">
        <v>31.8</v>
      </c>
      <c r="E34" s="78">
        <v>34</v>
      </c>
      <c r="F34" s="78">
        <v>1.2</v>
      </c>
      <c r="G34" s="196">
        <f t="shared" si="4"/>
        <v>-32.799999999999997</v>
      </c>
      <c r="H34" s="196">
        <f t="shared" si="5"/>
        <v>3.5294117647058822</v>
      </c>
      <c r="N34" s="116"/>
    </row>
    <row r="35" spans="1:14" ht="39" customHeight="1">
      <c r="A35" s="239"/>
      <c r="B35" s="23" t="s">
        <v>407</v>
      </c>
      <c r="C35" s="82"/>
      <c r="D35" s="78">
        <v>43.2</v>
      </c>
      <c r="E35" s="78">
        <v>44</v>
      </c>
      <c r="F35" s="78">
        <v>48.7</v>
      </c>
      <c r="G35" s="196">
        <f t="shared" si="4"/>
        <v>4.7000000000000028</v>
      </c>
      <c r="H35" s="196">
        <f t="shared" si="5"/>
        <v>110.68181818181819</v>
      </c>
    </row>
    <row r="36" spans="1:14" ht="20.100000000000001" customHeight="1">
      <c r="A36" s="239"/>
      <c r="B36" s="23" t="s">
        <v>233</v>
      </c>
      <c r="C36" s="82"/>
      <c r="D36" s="78">
        <v>17.8</v>
      </c>
      <c r="E36" s="78">
        <v>40</v>
      </c>
      <c r="F36" s="78">
        <v>12.3</v>
      </c>
      <c r="G36" s="196">
        <f t="shared" si="4"/>
        <v>-27.7</v>
      </c>
      <c r="H36" s="196">
        <f t="shared" si="5"/>
        <v>30.75</v>
      </c>
    </row>
    <row r="37" spans="1:14" ht="20.100000000000001" customHeight="1">
      <c r="A37" s="239"/>
      <c r="B37" s="23" t="s">
        <v>275</v>
      </c>
      <c r="C37" s="82"/>
      <c r="D37" s="78">
        <v>4.9000000000000004</v>
      </c>
      <c r="E37" s="78">
        <v>6.6</v>
      </c>
      <c r="F37" s="78">
        <v>6.1</v>
      </c>
      <c r="G37" s="196">
        <f t="shared" si="4"/>
        <v>-0.5</v>
      </c>
      <c r="H37" s="196">
        <f t="shared" si="5"/>
        <v>92.424242424242422</v>
      </c>
      <c r="L37" s="116"/>
    </row>
    <row r="38" spans="1:14" ht="20.100000000000001" customHeight="1">
      <c r="A38" s="239"/>
      <c r="B38" s="76" t="s">
        <v>282</v>
      </c>
      <c r="C38" s="82"/>
      <c r="D38" s="78">
        <v>4.9000000000000004</v>
      </c>
      <c r="E38" s="78">
        <v>11</v>
      </c>
      <c r="F38" s="78">
        <v>13.6</v>
      </c>
      <c r="G38" s="196">
        <f t="shared" si="4"/>
        <v>2.5999999999999996</v>
      </c>
      <c r="H38" s="196">
        <f t="shared" si="5"/>
        <v>123.63636363636363</v>
      </c>
      <c r="L38" s="116"/>
      <c r="M38" s="116"/>
    </row>
    <row r="39" spans="1:14" ht="96.75" customHeight="1">
      <c r="A39" s="239"/>
      <c r="B39" s="76" t="s">
        <v>443</v>
      </c>
      <c r="C39" s="82"/>
      <c r="D39" s="78">
        <v>248.6</v>
      </c>
      <c r="E39" s="78">
        <v>250.1</v>
      </c>
      <c r="F39" s="78">
        <v>230</v>
      </c>
      <c r="G39" s="196">
        <f t="shared" si="4"/>
        <v>-20.099999999999994</v>
      </c>
      <c r="H39" s="196">
        <f t="shared" si="5"/>
        <v>91.963214714114358</v>
      </c>
      <c r="I39" s="72"/>
      <c r="K39" s="116"/>
      <c r="L39" s="116"/>
      <c r="N39" s="116"/>
    </row>
    <row r="40" spans="1:14" ht="20.100000000000001" customHeight="1">
      <c r="A40" s="239"/>
      <c r="B40" s="23" t="s">
        <v>235</v>
      </c>
      <c r="C40" s="82"/>
      <c r="D40" s="78">
        <v>0.3</v>
      </c>
      <c r="E40" s="78">
        <v>0.4</v>
      </c>
      <c r="F40" s="78"/>
      <c r="G40" s="196">
        <f t="shared" si="4"/>
        <v>-0.4</v>
      </c>
      <c r="H40" s="196">
        <f t="shared" si="5"/>
        <v>0</v>
      </c>
      <c r="L40" s="116"/>
    </row>
    <row r="41" spans="1:14" ht="20.100000000000001" customHeight="1">
      <c r="A41" s="239"/>
      <c r="B41" s="23" t="s">
        <v>408</v>
      </c>
      <c r="C41" s="82"/>
      <c r="D41" s="78">
        <v>14.6</v>
      </c>
      <c r="E41" s="78">
        <v>15.5</v>
      </c>
      <c r="F41" s="78">
        <v>18.2</v>
      </c>
      <c r="G41" s="196">
        <f t="shared" si="4"/>
        <v>2.6999999999999993</v>
      </c>
      <c r="H41" s="196">
        <f t="shared" si="5"/>
        <v>117.41935483870967</v>
      </c>
      <c r="L41" s="116"/>
    </row>
    <row r="42" spans="1:14" ht="20.100000000000001" customHeight="1">
      <c r="A42" s="239"/>
      <c r="B42" s="23" t="s">
        <v>237</v>
      </c>
      <c r="C42" s="82"/>
      <c r="D42" s="78">
        <v>1</v>
      </c>
      <c r="E42" s="78"/>
      <c r="F42" s="78">
        <v>0.6</v>
      </c>
      <c r="G42" s="196">
        <f t="shared" si="4"/>
        <v>0.6</v>
      </c>
      <c r="H42" s="195" t="e">
        <f t="shared" si="3"/>
        <v>#DIV/0!</v>
      </c>
    </row>
    <row r="43" spans="1:14" ht="20.100000000000001" customHeight="1">
      <c r="A43" s="239"/>
      <c r="B43" s="23" t="s">
        <v>238</v>
      </c>
      <c r="C43" s="82"/>
      <c r="D43" s="78">
        <v>49.6</v>
      </c>
      <c r="E43" s="78">
        <v>51</v>
      </c>
      <c r="F43" s="78">
        <v>49.5</v>
      </c>
      <c r="G43" s="196">
        <f t="shared" si="4"/>
        <v>-1.5</v>
      </c>
      <c r="H43" s="196">
        <f t="shared" si="5"/>
        <v>97.058823529411768</v>
      </c>
      <c r="L43" s="116"/>
    </row>
    <row r="44" spans="1:14" ht="114" customHeight="1">
      <c r="A44" s="239"/>
      <c r="B44" s="23" t="s">
        <v>442</v>
      </c>
      <c r="C44" s="82"/>
      <c r="D44" s="78"/>
      <c r="E44" s="78"/>
      <c r="F44" s="78">
        <v>273.8</v>
      </c>
      <c r="G44" s="196">
        <f t="shared" si="4"/>
        <v>273.8</v>
      </c>
      <c r="H44" s="197" t="e">
        <f t="shared" si="5"/>
        <v>#DIV/0!</v>
      </c>
      <c r="L44" s="116"/>
    </row>
    <row r="45" spans="1:14" ht="20.100000000000001" customHeight="1">
      <c r="A45" s="239"/>
      <c r="B45" s="23" t="s">
        <v>220</v>
      </c>
      <c r="C45" s="82"/>
      <c r="D45" s="78">
        <v>1342.4</v>
      </c>
      <c r="E45" s="78">
        <v>49.9</v>
      </c>
      <c r="F45" s="78">
        <v>515.5</v>
      </c>
      <c r="G45" s="196">
        <f t="shared" si="4"/>
        <v>465.6</v>
      </c>
      <c r="H45" s="196">
        <f t="shared" si="5"/>
        <v>1033.0661322645292</v>
      </c>
    </row>
    <row r="46" spans="1:14" ht="20.100000000000001" customHeight="1">
      <c r="A46" s="239"/>
      <c r="B46" s="23" t="s">
        <v>241</v>
      </c>
      <c r="C46" s="82"/>
      <c r="D46" s="78">
        <v>598.20000000000005</v>
      </c>
      <c r="E46" s="78">
        <v>610</v>
      </c>
      <c r="F46" s="78">
        <v>504.1</v>
      </c>
      <c r="G46" s="196">
        <f t="shared" si="4"/>
        <v>-105.89999999999998</v>
      </c>
      <c r="H46" s="196">
        <f t="shared" si="5"/>
        <v>82.639344262295083</v>
      </c>
    </row>
    <row r="47" spans="1:14" ht="57" customHeight="1">
      <c r="A47" s="239"/>
      <c r="B47" s="23" t="s">
        <v>244</v>
      </c>
      <c r="C47" s="82"/>
      <c r="D47" s="78">
        <v>53.2</v>
      </c>
      <c r="E47" s="78">
        <v>50</v>
      </c>
      <c r="F47" s="78"/>
      <c r="G47" s="196">
        <f t="shared" si="4"/>
        <v>-50</v>
      </c>
      <c r="H47" s="197">
        <f t="shared" si="5"/>
        <v>0</v>
      </c>
    </row>
    <row r="48" spans="1:14" ht="20.100000000000001" customHeight="1">
      <c r="A48" s="239"/>
      <c r="B48" s="23" t="s">
        <v>248</v>
      </c>
      <c r="C48" s="82"/>
      <c r="D48" s="78">
        <v>149</v>
      </c>
      <c r="E48" s="78"/>
      <c r="F48" s="78"/>
      <c r="G48" s="196">
        <f t="shared" si="4"/>
        <v>0</v>
      </c>
      <c r="H48" s="197" t="e">
        <f t="shared" si="5"/>
        <v>#DIV/0!</v>
      </c>
    </row>
    <row r="49" spans="1:8" ht="37.5" customHeight="1">
      <c r="A49" s="239"/>
      <c r="B49" s="23" t="s">
        <v>441</v>
      </c>
      <c r="C49" s="82"/>
      <c r="D49" s="78"/>
      <c r="E49" s="78"/>
      <c r="F49" s="78">
        <v>80.2</v>
      </c>
      <c r="G49" s="196"/>
      <c r="H49" s="197"/>
    </row>
    <row r="50" spans="1:8" ht="20.100000000000001" customHeight="1">
      <c r="A50" s="239"/>
      <c r="B50" s="23" t="s">
        <v>229</v>
      </c>
      <c r="C50" s="82"/>
      <c r="D50" s="78"/>
      <c r="E50" s="78">
        <v>22.5</v>
      </c>
      <c r="F50" s="78">
        <v>8.8000000000000007</v>
      </c>
      <c r="G50" s="196"/>
      <c r="H50" s="197"/>
    </row>
    <row r="51" spans="1:8" ht="20.100000000000001" customHeight="1">
      <c r="A51" s="238" t="s">
        <v>132</v>
      </c>
      <c r="B51" s="41" t="s">
        <v>136</v>
      </c>
      <c r="C51" s="90">
        <v>1020</v>
      </c>
      <c r="D51" s="17">
        <f>D52+D58+D59+D60</f>
        <v>7545.5000000000009</v>
      </c>
      <c r="E51" s="17">
        <f>E52+E58+E59+E60</f>
        <v>9171.6</v>
      </c>
      <c r="F51" s="17">
        <f>F52+F58+F59+F60</f>
        <v>11574</v>
      </c>
      <c r="G51" s="186">
        <f t="shared" si="2"/>
        <v>2402.3999999999996</v>
      </c>
      <c r="H51" s="186">
        <f t="shared" si="3"/>
        <v>126.19390291770247</v>
      </c>
    </row>
    <row r="52" spans="1:8" ht="20.100000000000001" customHeight="1">
      <c r="A52" s="239" t="s">
        <v>267</v>
      </c>
      <c r="B52" s="190" t="s">
        <v>158</v>
      </c>
      <c r="C52" s="82">
        <v>1021</v>
      </c>
      <c r="D52" s="191">
        <f>SUM(D53:D57)</f>
        <v>77.599999999999994</v>
      </c>
      <c r="E52" s="191">
        <f>SUM(E53:E57)</f>
        <v>58.3</v>
      </c>
      <c r="F52" s="191">
        <f>SUM(F53:F57)</f>
        <v>51.9</v>
      </c>
      <c r="G52" s="192">
        <f t="shared" si="2"/>
        <v>-6.3999999999999986</v>
      </c>
      <c r="H52" s="192">
        <f t="shared" si="3"/>
        <v>89.022298456260714</v>
      </c>
    </row>
    <row r="53" spans="1:8" ht="37.5" customHeight="1">
      <c r="A53" s="240"/>
      <c r="B53" s="23" t="s">
        <v>249</v>
      </c>
      <c r="C53" s="85"/>
      <c r="D53" s="199">
        <v>39.700000000000003</v>
      </c>
      <c r="E53" s="199">
        <v>45</v>
      </c>
      <c r="F53" s="199"/>
      <c r="G53" s="79">
        <f t="shared" si="2"/>
        <v>-45</v>
      </c>
      <c r="H53" s="79">
        <f t="shared" si="3"/>
        <v>0</v>
      </c>
    </row>
    <row r="54" spans="1:8" ht="20.100000000000001" customHeight="1">
      <c r="A54" s="241"/>
      <c r="B54" s="23" t="s">
        <v>204</v>
      </c>
      <c r="C54" s="85"/>
      <c r="D54" s="78">
        <v>5.5</v>
      </c>
      <c r="E54" s="78"/>
      <c r="F54" s="78"/>
      <c r="G54" s="79">
        <f t="shared" si="2"/>
        <v>0</v>
      </c>
      <c r="H54" s="79"/>
    </row>
    <row r="55" spans="1:8" ht="20.100000000000001" customHeight="1">
      <c r="A55" s="241"/>
      <c r="B55" s="23" t="s">
        <v>203</v>
      </c>
      <c r="C55" s="85"/>
      <c r="D55" s="78">
        <v>7.3</v>
      </c>
      <c r="E55" s="78">
        <v>7.3</v>
      </c>
      <c r="F55" s="78">
        <v>46</v>
      </c>
      <c r="G55" s="79">
        <f t="shared" si="2"/>
        <v>38.700000000000003</v>
      </c>
      <c r="H55" s="79">
        <f t="shared" si="3"/>
        <v>630.13698630136992</v>
      </c>
    </row>
    <row r="56" spans="1:8" ht="20.100000000000001" customHeight="1">
      <c r="A56" s="241"/>
      <c r="B56" s="23" t="s">
        <v>251</v>
      </c>
      <c r="C56" s="85"/>
      <c r="D56" s="78">
        <v>5.0999999999999996</v>
      </c>
      <c r="E56" s="78">
        <v>6</v>
      </c>
      <c r="F56" s="78">
        <v>5.9</v>
      </c>
      <c r="G56" s="79">
        <f t="shared" si="2"/>
        <v>-9.9999999999999645E-2</v>
      </c>
      <c r="H56" s="79">
        <f t="shared" si="3"/>
        <v>98.333333333333343</v>
      </c>
    </row>
    <row r="57" spans="1:8" ht="37.5" customHeight="1">
      <c r="A57" s="241"/>
      <c r="B57" s="23" t="s">
        <v>268</v>
      </c>
      <c r="C57" s="85"/>
      <c r="D57" s="78">
        <v>20</v>
      </c>
      <c r="E57" s="78"/>
      <c r="F57" s="78"/>
      <c r="G57" s="79">
        <f t="shared" si="2"/>
        <v>0</v>
      </c>
      <c r="H57" s="79"/>
    </row>
    <row r="58" spans="1:8" ht="20.100000000000001" customHeight="1">
      <c r="A58" s="239" t="s">
        <v>269</v>
      </c>
      <c r="B58" s="190" t="s">
        <v>2</v>
      </c>
      <c r="C58" s="82">
        <v>1022</v>
      </c>
      <c r="D58" s="191">
        <v>5946.3</v>
      </c>
      <c r="E58" s="191">
        <v>7120</v>
      </c>
      <c r="F58" s="191">
        <v>9261.7000000000007</v>
      </c>
      <c r="G58" s="192">
        <f t="shared" si="2"/>
        <v>2141.7000000000007</v>
      </c>
      <c r="H58" s="192">
        <f t="shared" si="3"/>
        <v>130.08005617977528</v>
      </c>
    </row>
    <row r="59" spans="1:8" ht="20.100000000000001" customHeight="1">
      <c r="A59" s="239" t="s">
        <v>270</v>
      </c>
      <c r="B59" s="190" t="s">
        <v>3</v>
      </c>
      <c r="C59" s="82">
        <v>1023</v>
      </c>
      <c r="D59" s="191">
        <v>1208.4000000000001</v>
      </c>
      <c r="E59" s="191">
        <v>1559.3</v>
      </c>
      <c r="F59" s="191">
        <v>1808.5</v>
      </c>
      <c r="G59" s="192">
        <f t="shared" si="2"/>
        <v>249.20000000000005</v>
      </c>
      <c r="H59" s="192">
        <f t="shared" si="3"/>
        <v>115.98153017379593</v>
      </c>
    </row>
    <row r="60" spans="1:8" ht="20.100000000000001" customHeight="1">
      <c r="A60" s="239" t="s">
        <v>430</v>
      </c>
      <c r="B60" s="200" t="s">
        <v>127</v>
      </c>
      <c r="C60" s="82">
        <v>1025</v>
      </c>
      <c r="D60" s="191">
        <f>SUM(D61:D65)</f>
        <v>313.2</v>
      </c>
      <c r="E60" s="191">
        <f>SUM(E61:E65)</f>
        <v>434</v>
      </c>
      <c r="F60" s="191">
        <f>SUM(F61:F65)</f>
        <v>451.90000000000003</v>
      </c>
      <c r="G60" s="192">
        <f t="shared" si="2"/>
        <v>17.900000000000034</v>
      </c>
      <c r="H60" s="192">
        <f t="shared" si="3"/>
        <v>104.12442396313364</v>
      </c>
    </row>
    <row r="61" spans="1:8" ht="20.100000000000001" customHeight="1">
      <c r="A61" s="241"/>
      <c r="B61" s="23" t="s">
        <v>252</v>
      </c>
      <c r="C61" s="84"/>
      <c r="D61" s="78">
        <v>17.8</v>
      </c>
      <c r="E61" s="199"/>
      <c r="F61" s="78">
        <v>3.9</v>
      </c>
      <c r="G61" s="79">
        <f t="shared" si="2"/>
        <v>3.9</v>
      </c>
      <c r="H61" s="79"/>
    </row>
    <row r="62" spans="1:8" ht="20.100000000000001" customHeight="1">
      <c r="A62" s="241"/>
      <c r="B62" s="23" t="s">
        <v>253</v>
      </c>
      <c r="C62" s="84"/>
      <c r="D62" s="78">
        <v>66.2</v>
      </c>
      <c r="E62" s="199">
        <v>68</v>
      </c>
      <c r="F62" s="78">
        <v>88.2</v>
      </c>
      <c r="G62" s="79">
        <f t="shared" si="2"/>
        <v>20.200000000000003</v>
      </c>
      <c r="H62" s="79">
        <f t="shared" si="3"/>
        <v>129.70588235294119</v>
      </c>
    </row>
    <row r="63" spans="1:8" ht="20.100000000000001" customHeight="1">
      <c r="A63" s="241"/>
      <c r="B63" s="23" t="s">
        <v>274</v>
      </c>
      <c r="C63" s="84"/>
      <c r="D63" s="78">
        <v>113.2</v>
      </c>
      <c r="E63" s="199">
        <v>216</v>
      </c>
      <c r="F63" s="78">
        <v>231</v>
      </c>
      <c r="G63" s="79">
        <f t="shared" si="2"/>
        <v>15</v>
      </c>
      <c r="H63" s="79">
        <f t="shared" si="3"/>
        <v>106.94444444444444</v>
      </c>
    </row>
    <row r="64" spans="1:8" ht="20.100000000000001" customHeight="1">
      <c r="A64" s="241"/>
      <c r="B64" s="23" t="s">
        <v>254</v>
      </c>
      <c r="C64" s="84"/>
      <c r="D64" s="78">
        <v>49.9</v>
      </c>
      <c r="E64" s="199">
        <v>70</v>
      </c>
      <c r="F64" s="78">
        <v>49</v>
      </c>
      <c r="G64" s="79">
        <f t="shared" si="2"/>
        <v>-21</v>
      </c>
      <c r="H64" s="79">
        <f t="shared" si="3"/>
        <v>70</v>
      </c>
    </row>
    <row r="65" spans="1:10" ht="20.100000000000001" customHeight="1">
      <c r="A65" s="241"/>
      <c r="B65" s="23" t="s">
        <v>255</v>
      </c>
      <c r="C65" s="84"/>
      <c r="D65" s="78">
        <v>66.099999999999994</v>
      </c>
      <c r="E65" s="199">
        <v>80</v>
      </c>
      <c r="F65" s="78">
        <v>79.8</v>
      </c>
      <c r="G65" s="79">
        <f t="shared" si="2"/>
        <v>-0.20000000000000284</v>
      </c>
      <c r="H65" s="195">
        <f t="shared" si="3"/>
        <v>99.75</v>
      </c>
    </row>
    <row r="66" spans="1:10" ht="20.100000000000001" customHeight="1">
      <c r="A66" s="238" t="s">
        <v>135</v>
      </c>
      <c r="B66" s="201" t="s">
        <v>137</v>
      </c>
      <c r="C66" s="90">
        <v>1030</v>
      </c>
      <c r="D66" s="17">
        <f t="shared" ref="D66" si="6">D67+D68+D69</f>
        <v>4277.0999999999995</v>
      </c>
      <c r="E66" s="17">
        <f t="shared" ref="E66:F66" si="7">E67+E68+E69</f>
        <v>23476.3</v>
      </c>
      <c r="F66" s="17">
        <f t="shared" si="7"/>
        <v>5615.9000000000005</v>
      </c>
      <c r="G66" s="186">
        <f t="shared" si="2"/>
        <v>-17860.399999999998</v>
      </c>
      <c r="H66" s="186">
        <f t="shared" si="3"/>
        <v>23.921571968325505</v>
      </c>
    </row>
    <row r="67" spans="1:10" ht="20.100000000000001" customHeight="1">
      <c r="A67" s="239" t="s">
        <v>394</v>
      </c>
      <c r="B67" s="200" t="s">
        <v>2</v>
      </c>
      <c r="C67" s="82">
        <v>1032</v>
      </c>
      <c r="D67" s="191">
        <v>3179.1</v>
      </c>
      <c r="E67" s="191">
        <v>18849.5</v>
      </c>
      <c r="F67" s="191">
        <v>4267.2</v>
      </c>
      <c r="G67" s="192">
        <f t="shared" si="2"/>
        <v>-14582.3</v>
      </c>
      <c r="H67" s="192">
        <f t="shared" si="3"/>
        <v>22.638266267009737</v>
      </c>
    </row>
    <row r="68" spans="1:10" ht="20.100000000000001" customHeight="1">
      <c r="A68" s="239" t="s">
        <v>276</v>
      </c>
      <c r="B68" s="200" t="s">
        <v>278</v>
      </c>
      <c r="C68" s="82">
        <v>1033</v>
      </c>
      <c r="D68" s="191">
        <v>626.79999999999995</v>
      </c>
      <c r="E68" s="191">
        <v>4136.8</v>
      </c>
      <c r="F68" s="191">
        <v>833.6</v>
      </c>
      <c r="G68" s="192">
        <f t="shared" si="2"/>
        <v>-3303.2000000000003</v>
      </c>
      <c r="H68" s="192">
        <f t="shared" si="3"/>
        <v>20.15084122993618</v>
      </c>
    </row>
    <row r="69" spans="1:10" ht="20.100000000000001" customHeight="1">
      <c r="A69" s="239" t="s">
        <v>277</v>
      </c>
      <c r="B69" s="190" t="s">
        <v>137</v>
      </c>
      <c r="C69" s="82">
        <v>1035</v>
      </c>
      <c r="D69" s="202">
        <f>SUM(D71:D72)</f>
        <v>471.2</v>
      </c>
      <c r="E69" s="202">
        <f>SUM(E71:E72)</f>
        <v>490</v>
      </c>
      <c r="F69" s="202">
        <f>SUM(F70:F72)</f>
        <v>515.1</v>
      </c>
      <c r="G69" s="192">
        <f t="shared" si="2"/>
        <v>25.100000000000023</v>
      </c>
      <c r="H69" s="192">
        <f t="shared" si="3"/>
        <v>105.12244897959184</v>
      </c>
    </row>
    <row r="70" spans="1:10" ht="20.100000000000001" customHeight="1">
      <c r="A70" s="239"/>
      <c r="B70" s="23" t="s">
        <v>444</v>
      </c>
      <c r="C70" s="82"/>
      <c r="D70" s="202"/>
      <c r="E70" s="202"/>
      <c r="F70" s="134">
        <v>8.5</v>
      </c>
      <c r="G70" s="192"/>
      <c r="H70" s="192"/>
    </row>
    <row r="71" spans="1:10" ht="20.100000000000001" customHeight="1">
      <c r="A71" s="241"/>
      <c r="B71" s="23" t="s">
        <v>258</v>
      </c>
      <c r="C71" s="85"/>
      <c r="D71" s="78">
        <v>238.7</v>
      </c>
      <c r="E71" s="78">
        <v>250</v>
      </c>
      <c r="F71" s="78">
        <v>213.5</v>
      </c>
      <c r="G71" s="79">
        <f t="shared" si="2"/>
        <v>-36.5</v>
      </c>
      <c r="H71" s="79">
        <f t="shared" si="3"/>
        <v>85.399999999999991</v>
      </c>
      <c r="J71" s="116"/>
    </row>
    <row r="72" spans="1:10" ht="20.100000000000001" customHeight="1">
      <c r="A72" s="241"/>
      <c r="B72" s="203" t="s">
        <v>259</v>
      </c>
      <c r="C72" s="85"/>
      <c r="D72" s="78">
        <v>232.5</v>
      </c>
      <c r="E72" s="78">
        <v>240</v>
      </c>
      <c r="F72" s="78">
        <v>293.10000000000002</v>
      </c>
      <c r="G72" s="79">
        <f t="shared" si="2"/>
        <v>53.100000000000023</v>
      </c>
      <c r="H72" s="79">
        <f t="shared" si="3"/>
        <v>122.12500000000001</v>
      </c>
    </row>
    <row r="73" spans="1:10" ht="126.75" customHeight="1">
      <c r="A73" s="242" t="s">
        <v>138</v>
      </c>
      <c r="B73" s="204" t="s">
        <v>458</v>
      </c>
      <c r="C73" s="85"/>
      <c r="D73" s="78"/>
      <c r="E73" s="78"/>
      <c r="F73" s="205">
        <f>F75</f>
        <v>698.7</v>
      </c>
      <c r="G73" s="79"/>
      <c r="H73" s="79"/>
    </row>
    <row r="74" spans="1:10" ht="20.100000000000001" customHeight="1">
      <c r="A74" s="243"/>
      <c r="B74" s="80" t="s">
        <v>130</v>
      </c>
      <c r="C74" s="85"/>
      <c r="D74" s="78"/>
      <c r="E74" s="78"/>
      <c r="F74" s="78"/>
      <c r="G74" s="79"/>
      <c r="H74" s="79"/>
    </row>
    <row r="75" spans="1:10" ht="20.100000000000001" customHeight="1">
      <c r="A75" s="244" t="s">
        <v>139</v>
      </c>
      <c r="B75" s="81" t="s">
        <v>134</v>
      </c>
      <c r="C75" s="82">
        <v>1010</v>
      </c>
      <c r="D75" s="78"/>
      <c r="E75" s="78"/>
      <c r="F75" s="205">
        <f>F76+F77</f>
        <v>698.7</v>
      </c>
      <c r="G75" s="79">
        <f t="shared" ref="G75:G77" si="8">F75-E75</f>
        <v>698.7</v>
      </c>
      <c r="H75" s="79"/>
    </row>
    <row r="76" spans="1:10" ht="20.100000000000001" customHeight="1">
      <c r="A76" s="242" t="s">
        <v>279</v>
      </c>
      <c r="B76" s="83" t="s">
        <v>2</v>
      </c>
      <c r="C76" s="84">
        <v>1012</v>
      </c>
      <c r="D76" s="78"/>
      <c r="E76" s="78"/>
      <c r="F76" s="86">
        <v>572.70000000000005</v>
      </c>
      <c r="G76" s="79">
        <f t="shared" si="8"/>
        <v>572.70000000000005</v>
      </c>
      <c r="H76" s="79"/>
    </row>
    <row r="77" spans="1:10" ht="20.100000000000001" customHeight="1">
      <c r="A77" s="242" t="s">
        <v>280</v>
      </c>
      <c r="B77" s="83" t="s">
        <v>3</v>
      </c>
      <c r="C77" s="84">
        <v>1013</v>
      </c>
      <c r="D77" s="78"/>
      <c r="E77" s="78"/>
      <c r="F77" s="86">
        <v>126</v>
      </c>
      <c r="G77" s="79">
        <f t="shared" si="8"/>
        <v>126</v>
      </c>
      <c r="H77" s="79"/>
    </row>
    <row r="78" spans="1:10" ht="77.25" customHeight="1">
      <c r="A78" s="242" t="s">
        <v>153</v>
      </c>
      <c r="B78" s="137" t="s">
        <v>460</v>
      </c>
      <c r="C78" s="90"/>
      <c r="D78" s="78"/>
      <c r="E78" s="78"/>
      <c r="F78" s="88">
        <v>50.3</v>
      </c>
      <c r="G78" s="79"/>
      <c r="H78" s="79"/>
    </row>
    <row r="79" spans="1:10" ht="20.100000000000001" customHeight="1">
      <c r="A79" s="242"/>
      <c r="B79" s="146" t="s">
        <v>130</v>
      </c>
      <c r="C79" s="152"/>
      <c r="D79" s="78"/>
      <c r="E79" s="78"/>
      <c r="F79" s="86"/>
      <c r="G79" s="79"/>
      <c r="H79" s="79"/>
    </row>
    <row r="80" spans="1:10" ht="20.100000000000001" customHeight="1">
      <c r="A80" s="242" t="s">
        <v>154</v>
      </c>
      <c r="B80" s="137" t="s">
        <v>134</v>
      </c>
      <c r="C80" s="90">
        <v>1010</v>
      </c>
      <c r="D80" s="78"/>
      <c r="E80" s="78"/>
      <c r="F80" s="88">
        <v>50.3</v>
      </c>
      <c r="G80" s="79"/>
      <c r="H80" s="79"/>
    </row>
    <row r="81" spans="1:11" ht="20.100000000000001" customHeight="1">
      <c r="A81" s="242" t="s">
        <v>281</v>
      </c>
      <c r="B81" s="41" t="s">
        <v>2</v>
      </c>
      <c r="C81" s="90">
        <v>1012</v>
      </c>
      <c r="D81" s="78"/>
      <c r="E81" s="78"/>
      <c r="F81" s="86">
        <v>41.2</v>
      </c>
      <c r="G81" s="79"/>
      <c r="H81" s="79"/>
    </row>
    <row r="82" spans="1:11" ht="20.100000000000001" customHeight="1">
      <c r="A82" s="242" t="s">
        <v>516</v>
      </c>
      <c r="B82" s="137" t="s">
        <v>3</v>
      </c>
      <c r="C82" s="90">
        <v>1013</v>
      </c>
      <c r="D82" s="78"/>
      <c r="E82" s="78"/>
      <c r="F82" s="86">
        <v>9.1</v>
      </c>
      <c r="G82" s="79"/>
      <c r="H82" s="79"/>
    </row>
    <row r="83" spans="1:11" ht="85.5" customHeight="1">
      <c r="A83" s="245" t="s">
        <v>155</v>
      </c>
      <c r="B83" s="206" t="s">
        <v>315</v>
      </c>
      <c r="C83" s="90"/>
      <c r="D83" s="17">
        <f>D85+D102</f>
        <v>13461.4</v>
      </c>
      <c r="E83" s="17">
        <f>E85+E102</f>
        <v>17045.3</v>
      </c>
      <c r="F83" s="17">
        <f>F85+F102</f>
        <v>25057.199999999997</v>
      </c>
      <c r="G83" s="79">
        <f t="shared" si="2"/>
        <v>8011.8999999999978</v>
      </c>
      <c r="H83" s="79">
        <f t="shared" si="3"/>
        <v>147.00357283239367</v>
      </c>
    </row>
    <row r="84" spans="1:11" ht="21" customHeight="1">
      <c r="A84" s="237"/>
      <c r="B84" s="207" t="s">
        <v>130</v>
      </c>
      <c r="C84" s="126"/>
      <c r="D84" s="24"/>
      <c r="E84" s="24"/>
      <c r="F84" s="24"/>
      <c r="G84" s="79">
        <f t="shared" si="2"/>
        <v>0</v>
      </c>
      <c r="H84" s="195" t="e">
        <f t="shared" si="3"/>
        <v>#DIV/0!</v>
      </c>
    </row>
    <row r="85" spans="1:11" ht="40.5" customHeight="1">
      <c r="A85" s="238" t="s">
        <v>156</v>
      </c>
      <c r="B85" s="137" t="s">
        <v>134</v>
      </c>
      <c r="C85" s="90">
        <v>1010</v>
      </c>
      <c r="D85" s="17">
        <f>SUM(D86,D96,D97,D98,D99)</f>
        <v>13335</v>
      </c>
      <c r="E85" s="17">
        <f>SUM(E86,E96,E97,E98,E99)</f>
        <v>16867.2</v>
      </c>
      <c r="F85" s="17">
        <f>SUM(F86,F96,F97,F98,F99)</f>
        <v>24871.1</v>
      </c>
      <c r="G85" s="186">
        <f t="shared" si="2"/>
        <v>8003.8999999999978</v>
      </c>
      <c r="H85" s="186">
        <f t="shared" si="3"/>
        <v>147.45245209637639</v>
      </c>
    </row>
    <row r="86" spans="1:11" ht="20.100000000000001" customHeight="1">
      <c r="A86" s="239" t="s">
        <v>284</v>
      </c>
      <c r="B86" s="190" t="s">
        <v>158</v>
      </c>
      <c r="C86" s="82">
        <v>1011</v>
      </c>
      <c r="D86" s="191">
        <f>SUM(D87:D95)</f>
        <v>7267.4</v>
      </c>
      <c r="E86" s="191">
        <f>SUM(E87:E95)</f>
        <v>16867.2</v>
      </c>
      <c r="F86" s="191">
        <f>SUM(F87:F95)</f>
        <v>24871.1</v>
      </c>
      <c r="G86" s="192">
        <f t="shared" si="2"/>
        <v>8003.8999999999978</v>
      </c>
      <c r="H86" s="192">
        <f t="shared" si="3"/>
        <v>147.45245209637639</v>
      </c>
    </row>
    <row r="87" spans="1:11" ht="20.100000000000001" customHeight="1">
      <c r="A87" s="240"/>
      <c r="B87" s="23" t="s">
        <v>210</v>
      </c>
      <c r="C87" s="85"/>
      <c r="D87" s="78">
        <v>1130.5</v>
      </c>
      <c r="E87" s="78">
        <v>6250</v>
      </c>
      <c r="F87" s="78">
        <v>11538.7</v>
      </c>
      <c r="G87" s="79">
        <f t="shared" si="2"/>
        <v>5288.7000000000007</v>
      </c>
      <c r="H87" s="79">
        <f t="shared" si="3"/>
        <v>184.61920000000001</v>
      </c>
      <c r="I87" s="116"/>
    </row>
    <row r="88" spans="1:11" ht="20.100000000000001" customHeight="1">
      <c r="A88" s="240"/>
      <c r="B88" s="23" t="s">
        <v>410</v>
      </c>
      <c r="C88" s="85"/>
      <c r="D88" s="78">
        <v>80.599999999999994</v>
      </c>
      <c r="E88" s="78"/>
      <c r="F88" s="78">
        <v>89.4</v>
      </c>
      <c r="G88" s="79"/>
      <c r="H88" s="79"/>
    </row>
    <row r="89" spans="1:11" ht="20.100000000000001" customHeight="1">
      <c r="A89" s="240"/>
      <c r="B89" s="23" t="s">
        <v>434</v>
      </c>
      <c r="C89" s="85"/>
      <c r="D89" s="78"/>
      <c r="E89" s="78">
        <v>800</v>
      </c>
      <c r="F89" s="78">
        <v>124.9</v>
      </c>
      <c r="G89" s="79"/>
      <c r="H89" s="79"/>
    </row>
    <row r="90" spans="1:11" ht="20.100000000000001" customHeight="1">
      <c r="A90" s="240"/>
      <c r="B90" s="23" t="s">
        <v>206</v>
      </c>
      <c r="C90" s="85"/>
      <c r="D90" s="78">
        <v>11.9</v>
      </c>
      <c r="E90" s="78"/>
      <c r="F90" s="78"/>
      <c r="G90" s="79">
        <f t="shared" si="2"/>
        <v>0</v>
      </c>
      <c r="H90" s="195" t="e">
        <f t="shared" si="3"/>
        <v>#DIV/0!</v>
      </c>
    </row>
    <row r="91" spans="1:11" ht="20.100000000000001" customHeight="1">
      <c r="A91" s="243"/>
      <c r="B91" s="203" t="s">
        <v>212</v>
      </c>
      <c r="C91" s="126"/>
      <c r="D91" s="78">
        <v>326.89999999999998</v>
      </c>
      <c r="E91" s="208">
        <v>395.3</v>
      </c>
      <c r="F91" s="78">
        <v>395</v>
      </c>
      <c r="G91" s="79">
        <f t="shared" si="2"/>
        <v>-0.30000000000001137</v>
      </c>
      <c r="H91" s="79">
        <f t="shared" si="3"/>
        <v>99.924108272198325</v>
      </c>
      <c r="K91" s="116"/>
    </row>
    <row r="92" spans="1:11" ht="20.100000000000001" customHeight="1">
      <c r="A92" s="243"/>
      <c r="B92" s="203" t="s">
        <v>213</v>
      </c>
      <c r="C92" s="126"/>
      <c r="D92" s="78">
        <v>3093.1</v>
      </c>
      <c r="E92" s="208">
        <v>5213.8999999999996</v>
      </c>
      <c r="F92" s="78">
        <v>6967.3</v>
      </c>
      <c r="G92" s="79">
        <f t="shared" si="2"/>
        <v>1753.4000000000005</v>
      </c>
      <c r="H92" s="79">
        <f t="shared" si="3"/>
        <v>133.6293369646522</v>
      </c>
      <c r="K92" s="116"/>
    </row>
    <row r="93" spans="1:11" ht="20.100000000000001" customHeight="1">
      <c r="A93" s="243"/>
      <c r="B93" s="203" t="s">
        <v>214</v>
      </c>
      <c r="C93" s="126"/>
      <c r="D93" s="78">
        <v>333.5</v>
      </c>
      <c r="E93" s="208">
        <v>458.5</v>
      </c>
      <c r="F93" s="78">
        <v>431.2</v>
      </c>
      <c r="G93" s="79">
        <f t="shared" ref="G93:G122" si="9">F93-E93</f>
        <v>-27.300000000000011</v>
      </c>
      <c r="H93" s="79">
        <f t="shared" ref="H93:H122" si="10">(F93/E93)*100</f>
        <v>94.045801526717554</v>
      </c>
      <c r="K93" s="116"/>
    </row>
    <row r="94" spans="1:11" ht="20.100000000000001" customHeight="1">
      <c r="A94" s="243"/>
      <c r="B94" s="203" t="s">
        <v>215</v>
      </c>
      <c r="C94" s="126"/>
      <c r="D94" s="78">
        <v>2159</v>
      </c>
      <c r="E94" s="208">
        <v>3470.7</v>
      </c>
      <c r="F94" s="78">
        <v>5122</v>
      </c>
      <c r="G94" s="79">
        <f t="shared" si="9"/>
        <v>1651.3000000000002</v>
      </c>
      <c r="H94" s="79">
        <f t="shared" si="10"/>
        <v>147.57829832598611</v>
      </c>
      <c r="K94" s="119"/>
    </row>
    <row r="95" spans="1:11" ht="20.100000000000001" customHeight="1">
      <c r="A95" s="243"/>
      <c r="B95" s="203" t="s">
        <v>216</v>
      </c>
      <c r="C95" s="126"/>
      <c r="D95" s="78">
        <v>131.9</v>
      </c>
      <c r="E95" s="208">
        <v>278.8</v>
      </c>
      <c r="F95" s="78">
        <v>202.6</v>
      </c>
      <c r="G95" s="79">
        <f t="shared" si="9"/>
        <v>-76.200000000000017</v>
      </c>
      <c r="H95" s="79">
        <f t="shared" si="10"/>
        <v>72.668579626972743</v>
      </c>
      <c r="K95" s="116"/>
    </row>
    <row r="96" spans="1:11" ht="20.100000000000001" customHeight="1">
      <c r="A96" s="239" t="s">
        <v>461</v>
      </c>
      <c r="B96" s="190" t="s">
        <v>2</v>
      </c>
      <c r="C96" s="82">
        <v>1012</v>
      </c>
      <c r="D96" s="191">
        <v>4180.8</v>
      </c>
      <c r="E96" s="191"/>
      <c r="F96" s="191"/>
      <c r="G96" s="192">
        <f t="shared" si="9"/>
        <v>0</v>
      </c>
      <c r="H96" s="192"/>
      <c r="K96" s="116"/>
    </row>
    <row r="97" spans="1:11" ht="20.100000000000001" customHeight="1">
      <c r="A97" s="239" t="s">
        <v>517</v>
      </c>
      <c r="B97" s="190" t="s">
        <v>3</v>
      </c>
      <c r="C97" s="82">
        <v>1013</v>
      </c>
      <c r="D97" s="191">
        <v>899.8</v>
      </c>
      <c r="E97" s="191"/>
      <c r="F97" s="191"/>
      <c r="G97" s="192">
        <f t="shared" si="9"/>
        <v>0</v>
      </c>
      <c r="H97" s="192"/>
    </row>
    <row r="98" spans="1:11" ht="20.100000000000001" customHeight="1">
      <c r="A98" s="239" t="s">
        <v>518</v>
      </c>
      <c r="B98" s="190" t="s">
        <v>4</v>
      </c>
      <c r="C98" s="82">
        <v>1014</v>
      </c>
      <c r="D98" s="191">
        <v>855.1</v>
      </c>
      <c r="E98" s="191"/>
      <c r="F98" s="191"/>
      <c r="G98" s="186">
        <f t="shared" si="9"/>
        <v>0</v>
      </c>
      <c r="H98" s="209"/>
      <c r="K98" s="116"/>
    </row>
    <row r="99" spans="1:11" ht="20.100000000000001" customHeight="1">
      <c r="A99" s="239" t="s">
        <v>519</v>
      </c>
      <c r="B99" s="190" t="s">
        <v>142</v>
      </c>
      <c r="C99" s="82">
        <v>1015</v>
      </c>
      <c r="D99" s="210">
        <f>SUM(D100:D101)</f>
        <v>131.9</v>
      </c>
      <c r="E99" s="210">
        <f>SUM(E100:E101)</f>
        <v>0</v>
      </c>
      <c r="F99" s="210">
        <f>SUM(F100:F101)</f>
        <v>0</v>
      </c>
      <c r="G99" s="186">
        <f t="shared" ref="G99:G101" si="11">F99-E99</f>
        <v>0</v>
      </c>
      <c r="H99" s="186"/>
    </row>
    <row r="100" spans="1:11" ht="37.5" customHeight="1">
      <c r="A100" s="239"/>
      <c r="B100" s="23" t="s">
        <v>239</v>
      </c>
      <c r="C100" s="85"/>
      <c r="D100" s="86">
        <v>96.9</v>
      </c>
      <c r="E100" s="86"/>
      <c r="F100" s="86"/>
      <c r="G100" s="79">
        <f t="shared" si="11"/>
        <v>0</v>
      </c>
      <c r="H100" s="79"/>
    </row>
    <row r="101" spans="1:11" ht="20.100000000000001" customHeight="1">
      <c r="A101" s="239"/>
      <c r="B101" s="23" t="s">
        <v>240</v>
      </c>
      <c r="C101" s="85"/>
      <c r="D101" s="86">
        <v>35</v>
      </c>
      <c r="E101" s="86"/>
      <c r="F101" s="86"/>
      <c r="G101" s="79">
        <f t="shared" si="11"/>
        <v>0</v>
      </c>
      <c r="H101" s="195" t="e">
        <f t="shared" ref="H101" si="12">(F101/E101)*100</f>
        <v>#DIV/0!</v>
      </c>
    </row>
    <row r="102" spans="1:11" ht="24.75" customHeight="1">
      <c r="A102" s="238" t="s">
        <v>520</v>
      </c>
      <c r="B102" s="41" t="s">
        <v>136</v>
      </c>
      <c r="C102" s="90">
        <v>1020</v>
      </c>
      <c r="D102" s="17">
        <f t="shared" ref="D102" si="13">D104+D105+D106+D107+D108</f>
        <v>126.4</v>
      </c>
      <c r="E102" s="17">
        <f t="shared" ref="E102:F102" si="14">E104+E105+E106+E107+E108</f>
        <v>178.1</v>
      </c>
      <c r="F102" s="17">
        <f t="shared" si="14"/>
        <v>186.10000000000002</v>
      </c>
      <c r="G102" s="186">
        <f t="shared" si="9"/>
        <v>8.0000000000000284</v>
      </c>
      <c r="H102" s="186">
        <f t="shared" si="10"/>
        <v>104.49185850645706</v>
      </c>
    </row>
    <row r="103" spans="1:11" ht="19.5" customHeight="1">
      <c r="A103" s="246" t="s">
        <v>521</v>
      </c>
      <c r="B103" s="200" t="s">
        <v>127</v>
      </c>
      <c r="C103" s="82">
        <v>1025</v>
      </c>
      <c r="D103" s="211">
        <v>126.4</v>
      </c>
      <c r="E103" s="211">
        <f>E105+E106+E107+E108</f>
        <v>178.1</v>
      </c>
      <c r="F103" s="211">
        <f>F104+F105+F106+F107+F108</f>
        <v>186.10000000000002</v>
      </c>
      <c r="G103" s="192">
        <f t="shared" si="9"/>
        <v>8.0000000000000284</v>
      </c>
      <c r="H103" s="192">
        <f t="shared" si="10"/>
        <v>104.49185850645706</v>
      </c>
    </row>
    <row r="104" spans="1:11" ht="20.100000000000001" customHeight="1">
      <c r="A104" s="247"/>
      <c r="B104" s="194" t="s">
        <v>212</v>
      </c>
      <c r="C104" s="85"/>
      <c r="D104" s="78"/>
      <c r="E104" s="78"/>
      <c r="F104" s="78"/>
      <c r="G104" s="79">
        <f t="shared" si="9"/>
        <v>0</v>
      </c>
      <c r="H104" s="79"/>
    </row>
    <row r="105" spans="1:11" ht="20.100000000000001" customHeight="1">
      <c r="A105" s="247"/>
      <c r="B105" s="194" t="s">
        <v>213</v>
      </c>
      <c r="C105" s="85"/>
      <c r="D105" s="78">
        <v>69.7</v>
      </c>
      <c r="E105" s="78">
        <v>120</v>
      </c>
      <c r="F105" s="78">
        <v>141.5</v>
      </c>
      <c r="G105" s="79">
        <f t="shared" si="9"/>
        <v>21.5</v>
      </c>
      <c r="H105" s="79">
        <f t="shared" si="10"/>
        <v>117.91666666666667</v>
      </c>
      <c r="J105" s="116"/>
    </row>
    <row r="106" spans="1:11" ht="20.100000000000001" customHeight="1">
      <c r="A106" s="247"/>
      <c r="B106" s="194" t="s">
        <v>214</v>
      </c>
      <c r="C106" s="85"/>
      <c r="D106" s="78">
        <v>14.7</v>
      </c>
      <c r="E106" s="78">
        <v>5.7</v>
      </c>
      <c r="F106" s="78">
        <v>4.4000000000000004</v>
      </c>
      <c r="G106" s="79">
        <f t="shared" si="9"/>
        <v>-1.2999999999999998</v>
      </c>
      <c r="H106" s="79">
        <f t="shared" si="10"/>
        <v>77.192982456140356</v>
      </c>
    </row>
    <row r="107" spans="1:11" ht="20.100000000000001" customHeight="1">
      <c r="A107" s="247"/>
      <c r="B107" s="194" t="s">
        <v>215</v>
      </c>
      <c r="C107" s="85"/>
      <c r="D107" s="78">
        <v>39.9</v>
      </c>
      <c r="E107" s="78">
        <v>48</v>
      </c>
      <c r="F107" s="78">
        <v>37.700000000000003</v>
      </c>
      <c r="G107" s="79">
        <f t="shared" si="9"/>
        <v>-10.299999999999997</v>
      </c>
      <c r="H107" s="79">
        <f t="shared" si="10"/>
        <v>78.541666666666671</v>
      </c>
    </row>
    <row r="108" spans="1:11" ht="20.100000000000001" customHeight="1">
      <c r="A108" s="247"/>
      <c r="B108" s="194" t="s">
        <v>216</v>
      </c>
      <c r="C108" s="85"/>
      <c r="D108" s="78">
        <v>2.1</v>
      </c>
      <c r="E108" s="78">
        <v>4.4000000000000004</v>
      </c>
      <c r="F108" s="78">
        <v>2.5</v>
      </c>
      <c r="G108" s="79">
        <f t="shared" si="9"/>
        <v>-1.9000000000000004</v>
      </c>
      <c r="H108" s="195">
        <f t="shared" si="10"/>
        <v>56.818181818181813</v>
      </c>
    </row>
    <row r="109" spans="1:11" ht="58.5" customHeight="1">
      <c r="A109" s="238" t="s">
        <v>459</v>
      </c>
      <c r="B109" s="206" t="s">
        <v>316</v>
      </c>
      <c r="C109" s="212"/>
      <c r="D109" s="213">
        <f>D111</f>
        <v>1715.8000000000002</v>
      </c>
      <c r="E109" s="213"/>
      <c r="F109" s="213">
        <f>F111</f>
        <v>0</v>
      </c>
      <c r="G109" s="79">
        <f t="shared" si="9"/>
        <v>0</v>
      </c>
      <c r="H109" s="195" t="e">
        <f t="shared" si="10"/>
        <v>#DIV/0!</v>
      </c>
    </row>
    <row r="110" spans="1:11" ht="19.5" customHeight="1">
      <c r="A110" s="238"/>
      <c r="B110" s="188" t="s">
        <v>130</v>
      </c>
      <c r="C110" s="212"/>
      <c r="D110" s="213"/>
      <c r="E110" s="213"/>
      <c r="F110" s="213"/>
      <c r="G110" s="79"/>
      <c r="H110" s="195"/>
    </row>
    <row r="111" spans="1:11" ht="41.25" customHeight="1">
      <c r="A111" s="238" t="s">
        <v>522</v>
      </c>
      <c r="B111" s="206" t="s">
        <v>134</v>
      </c>
      <c r="C111" s="84">
        <v>1010</v>
      </c>
      <c r="D111" s="214">
        <f t="shared" ref="D111:F111" si="15">D112</f>
        <v>1715.8000000000002</v>
      </c>
      <c r="E111" s="214">
        <f t="shared" si="15"/>
        <v>0</v>
      </c>
      <c r="F111" s="214">
        <f t="shared" si="15"/>
        <v>0</v>
      </c>
      <c r="G111" s="186">
        <f t="shared" si="9"/>
        <v>0</v>
      </c>
      <c r="H111" s="209" t="e">
        <f t="shared" si="10"/>
        <v>#DIV/0!</v>
      </c>
    </row>
    <row r="112" spans="1:11" ht="24" customHeight="1">
      <c r="A112" s="246" t="s">
        <v>523</v>
      </c>
      <c r="B112" s="190" t="s">
        <v>158</v>
      </c>
      <c r="C112" s="82">
        <v>1011</v>
      </c>
      <c r="D112" s="210">
        <f>D113+D114+D115</f>
        <v>1715.8000000000002</v>
      </c>
      <c r="E112" s="210">
        <f>E114</f>
        <v>0</v>
      </c>
      <c r="F112" s="210">
        <f>F113+F114+F115</f>
        <v>0</v>
      </c>
      <c r="G112" s="192">
        <f t="shared" si="9"/>
        <v>0</v>
      </c>
      <c r="H112" s="215" t="e">
        <f t="shared" si="10"/>
        <v>#DIV/0!</v>
      </c>
    </row>
    <row r="113" spans="1:8" ht="22.5" customHeight="1">
      <c r="A113" s="247"/>
      <c r="B113" s="23" t="s">
        <v>210</v>
      </c>
      <c r="C113" s="84"/>
      <c r="D113" s="86">
        <v>1610.7</v>
      </c>
      <c r="E113" s="88"/>
      <c r="F113" s="86"/>
      <c r="G113" s="79">
        <f t="shared" si="9"/>
        <v>0</v>
      </c>
      <c r="H113" s="195" t="e">
        <f t="shared" si="10"/>
        <v>#DIV/0!</v>
      </c>
    </row>
    <row r="114" spans="1:8" ht="24" customHeight="1">
      <c r="A114" s="247"/>
      <c r="B114" s="23" t="s">
        <v>211</v>
      </c>
      <c r="C114" s="85"/>
      <c r="D114" s="78">
        <v>14.4</v>
      </c>
      <c r="E114" s="78"/>
      <c r="F114" s="78"/>
      <c r="G114" s="79">
        <f t="shared" si="9"/>
        <v>0</v>
      </c>
      <c r="H114" s="195" t="e">
        <f t="shared" si="10"/>
        <v>#DIV/0!</v>
      </c>
    </row>
    <row r="115" spans="1:8" ht="24" customHeight="1">
      <c r="A115" s="247"/>
      <c r="B115" s="23" t="s">
        <v>207</v>
      </c>
      <c r="C115" s="85"/>
      <c r="D115" s="78">
        <v>90.7</v>
      </c>
      <c r="E115" s="78"/>
      <c r="F115" s="78"/>
      <c r="G115" s="79">
        <f t="shared" si="9"/>
        <v>0</v>
      </c>
      <c r="H115" s="195" t="e">
        <f t="shared" si="10"/>
        <v>#DIV/0!</v>
      </c>
    </row>
    <row r="116" spans="1:8" ht="60.75" customHeight="1">
      <c r="A116" s="238" t="s">
        <v>392</v>
      </c>
      <c r="B116" s="216" t="s">
        <v>283</v>
      </c>
      <c r="C116" s="126"/>
      <c r="D116" s="30">
        <f>D118</f>
        <v>54.300000000000004</v>
      </c>
      <c r="E116" s="30">
        <f t="shared" ref="E116:G116" si="16">E118</f>
        <v>0</v>
      </c>
      <c r="F116" s="30">
        <f t="shared" si="16"/>
        <v>46.4</v>
      </c>
      <c r="G116" s="30">
        <f t="shared" si="16"/>
        <v>46.4</v>
      </c>
      <c r="H116" s="217" t="e">
        <f t="shared" si="10"/>
        <v>#DIV/0!</v>
      </c>
    </row>
    <row r="117" spans="1:8" ht="20.100000000000001" customHeight="1">
      <c r="A117" s="247"/>
      <c r="B117" s="188" t="s">
        <v>130</v>
      </c>
      <c r="C117" s="126"/>
      <c r="D117" s="24"/>
      <c r="E117" s="24"/>
      <c r="F117" s="24"/>
      <c r="G117" s="79">
        <f t="shared" si="9"/>
        <v>0</v>
      </c>
      <c r="H117" s="195" t="e">
        <f t="shared" si="10"/>
        <v>#DIV/0!</v>
      </c>
    </row>
    <row r="118" spans="1:8" ht="41.25" customHeight="1">
      <c r="A118" s="238" t="s">
        <v>157</v>
      </c>
      <c r="B118" s="137" t="s">
        <v>134</v>
      </c>
      <c r="C118" s="90">
        <v>1010</v>
      </c>
      <c r="D118" s="17">
        <f>D119</f>
        <v>54.300000000000004</v>
      </c>
      <c r="E118" s="17"/>
      <c r="F118" s="17">
        <f>F119</f>
        <v>46.4</v>
      </c>
      <c r="G118" s="186">
        <f t="shared" si="9"/>
        <v>46.4</v>
      </c>
      <c r="H118" s="209" t="e">
        <f t="shared" si="10"/>
        <v>#DIV/0!</v>
      </c>
    </row>
    <row r="119" spans="1:8" ht="22.5" customHeight="1">
      <c r="A119" s="239" t="s">
        <v>400</v>
      </c>
      <c r="B119" s="190" t="s">
        <v>158</v>
      </c>
      <c r="C119" s="82">
        <v>1011</v>
      </c>
      <c r="D119" s="211">
        <f>D120+D121+D122</f>
        <v>54.300000000000004</v>
      </c>
      <c r="E119" s="211"/>
      <c r="F119" s="211">
        <f>F120+F121+F122</f>
        <v>46.4</v>
      </c>
      <c r="G119" s="192">
        <f t="shared" si="9"/>
        <v>46.4</v>
      </c>
      <c r="H119" s="215" t="e">
        <f t="shared" si="10"/>
        <v>#DIV/0!</v>
      </c>
    </row>
    <row r="120" spans="1:8" ht="37.5" customHeight="1">
      <c r="A120" s="240"/>
      <c r="B120" s="25" t="s">
        <v>450</v>
      </c>
      <c r="C120" s="85"/>
      <c r="D120" s="77">
        <v>1.7</v>
      </c>
      <c r="E120" s="24"/>
      <c r="F120" s="24">
        <v>3.1</v>
      </c>
      <c r="G120" s="79">
        <f t="shared" si="9"/>
        <v>3.1</v>
      </c>
      <c r="H120" s="195" t="e">
        <f t="shared" si="10"/>
        <v>#DIV/0!</v>
      </c>
    </row>
    <row r="121" spans="1:8" ht="20.100000000000001" customHeight="1">
      <c r="A121" s="240"/>
      <c r="B121" s="23" t="s">
        <v>210</v>
      </c>
      <c r="C121" s="85"/>
      <c r="D121" s="77">
        <v>45.7</v>
      </c>
      <c r="E121" s="24"/>
      <c r="F121" s="24">
        <v>43.3</v>
      </c>
      <c r="G121" s="79">
        <f t="shared" si="9"/>
        <v>43.3</v>
      </c>
      <c r="H121" s="195" t="e">
        <f t="shared" si="10"/>
        <v>#DIV/0!</v>
      </c>
    </row>
    <row r="122" spans="1:8" ht="20.100000000000001" customHeight="1">
      <c r="A122" s="240"/>
      <c r="B122" s="23" t="s">
        <v>211</v>
      </c>
      <c r="C122" s="85"/>
      <c r="D122" s="77">
        <v>6.9</v>
      </c>
      <c r="E122" s="24"/>
      <c r="F122" s="24"/>
      <c r="G122" s="79">
        <f t="shared" si="9"/>
        <v>0</v>
      </c>
      <c r="H122" s="195" t="e">
        <f t="shared" si="10"/>
        <v>#DIV/0!</v>
      </c>
    </row>
    <row r="123" spans="1:8" ht="39.75" customHeight="1">
      <c r="A123" s="238" t="s">
        <v>463</v>
      </c>
      <c r="B123" s="218" t="s">
        <v>286</v>
      </c>
      <c r="C123" s="125"/>
      <c r="D123" s="205">
        <f>D125+D132</f>
        <v>172.1</v>
      </c>
      <c r="E123" s="205">
        <f>E125+E132</f>
        <v>180</v>
      </c>
      <c r="F123" s="205">
        <f>F125+F132</f>
        <v>222.99999999999997</v>
      </c>
      <c r="G123" s="79">
        <f t="shared" ref="G123:G184" si="17">F123-E123</f>
        <v>42.999999999999972</v>
      </c>
      <c r="H123" s="79">
        <f t="shared" ref="H123:H184" si="18">(F123/E123)*100</f>
        <v>123.88888888888887</v>
      </c>
    </row>
    <row r="124" spans="1:8" ht="20.100000000000001" customHeight="1">
      <c r="A124" s="247"/>
      <c r="B124" s="188" t="s">
        <v>130</v>
      </c>
      <c r="C124" s="126"/>
      <c r="D124" s="24"/>
      <c r="E124" s="24"/>
      <c r="F124" s="24"/>
      <c r="G124" s="79">
        <f t="shared" si="17"/>
        <v>0</v>
      </c>
      <c r="H124" s="195" t="e">
        <f t="shared" si="18"/>
        <v>#DIV/0!</v>
      </c>
    </row>
    <row r="125" spans="1:8" ht="41.25" customHeight="1">
      <c r="A125" s="238" t="s">
        <v>301</v>
      </c>
      <c r="B125" s="137" t="s">
        <v>134</v>
      </c>
      <c r="C125" s="90">
        <v>1010</v>
      </c>
      <c r="D125" s="205">
        <f>D126</f>
        <v>171.79999999999998</v>
      </c>
      <c r="E125" s="205">
        <f>E126</f>
        <v>179.7</v>
      </c>
      <c r="F125" s="205">
        <f>F126</f>
        <v>222.79999999999998</v>
      </c>
      <c r="G125" s="186">
        <f t="shared" si="17"/>
        <v>43.099999999999994</v>
      </c>
      <c r="H125" s="186">
        <f t="shared" si="18"/>
        <v>123.98441847523651</v>
      </c>
    </row>
    <row r="126" spans="1:8" ht="23.25" customHeight="1">
      <c r="A126" s="246" t="s">
        <v>302</v>
      </c>
      <c r="B126" s="190" t="s">
        <v>158</v>
      </c>
      <c r="C126" s="82">
        <v>1011</v>
      </c>
      <c r="D126" s="191">
        <f>SUM(D127:D131)</f>
        <v>171.79999999999998</v>
      </c>
      <c r="E126" s="191">
        <f>SUM(E127:E130)</f>
        <v>179.7</v>
      </c>
      <c r="F126" s="191">
        <f>SUM(F127:F131)</f>
        <v>222.79999999999998</v>
      </c>
      <c r="G126" s="192">
        <f t="shared" si="17"/>
        <v>43.099999999999994</v>
      </c>
      <c r="H126" s="192">
        <f t="shared" si="18"/>
        <v>123.98441847523651</v>
      </c>
    </row>
    <row r="127" spans="1:8" ht="20.100000000000001" customHeight="1">
      <c r="A127" s="247"/>
      <c r="B127" s="23" t="s">
        <v>213</v>
      </c>
      <c r="C127" s="85"/>
      <c r="D127" s="78">
        <v>6.7</v>
      </c>
      <c r="E127" s="78">
        <v>7.6</v>
      </c>
      <c r="F127" s="78">
        <v>10.3</v>
      </c>
      <c r="G127" s="79">
        <f t="shared" si="17"/>
        <v>2.7000000000000011</v>
      </c>
      <c r="H127" s="79">
        <f t="shared" si="18"/>
        <v>135.5263157894737</v>
      </c>
    </row>
    <row r="128" spans="1:8" ht="20.100000000000001" customHeight="1">
      <c r="A128" s="247"/>
      <c r="B128" s="23" t="s">
        <v>214</v>
      </c>
      <c r="C128" s="85"/>
      <c r="D128" s="78">
        <v>3.3</v>
      </c>
      <c r="E128" s="78">
        <v>3.6</v>
      </c>
      <c r="F128" s="78">
        <v>2.9</v>
      </c>
      <c r="G128" s="79">
        <f t="shared" si="17"/>
        <v>-0.70000000000000018</v>
      </c>
      <c r="H128" s="79">
        <f t="shared" si="18"/>
        <v>80.555555555555543</v>
      </c>
    </row>
    <row r="129" spans="1:9" ht="20.100000000000001" customHeight="1">
      <c r="A129" s="247"/>
      <c r="B129" s="23" t="s">
        <v>215</v>
      </c>
      <c r="C129" s="85"/>
      <c r="D129" s="78">
        <v>160.69999999999999</v>
      </c>
      <c r="E129" s="78">
        <v>168</v>
      </c>
      <c r="F129" s="78">
        <v>209</v>
      </c>
      <c r="G129" s="79">
        <f t="shared" si="17"/>
        <v>41</v>
      </c>
      <c r="H129" s="79">
        <f t="shared" si="18"/>
        <v>124.40476190476191</v>
      </c>
    </row>
    <row r="130" spans="1:9" ht="20.100000000000001" customHeight="1">
      <c r="A130" s="247"/>
      <c r="B130" s="23" t="s">
        <v>216</v>
      </c>
      <c r="C130" s="85"/>
      <c r="D130" s="78">
        <v>0.4</v>
      </c>
      <c r="E130" s="78">
        <v>0.5</v>
      </c>
      <c r="F130" s="78">
        <v>0.6</v>
      </c>
      <c r="G130" s="79">
        <f t="shared" si="17"/>
        <v>9.9999999999999978E-2</v>
      </c>
      <c r="H130" s="79">
        <f t="shared" si="18"/>
        <v>120</v>
      </c>
    </row>
    <row r="131" spans="1:9" ht="20.100000000000001" customHeight="1">
      <c r="A131" s="247"/>
      <c r="B131" s="23" t="s">
        <v>217</v>
      </c>
      <c r="C131" s="85"/>
      <c r="D131" s="78">
        <v>0.7</v>
      </c>
      <c r="E131" s="78"/>
      <c r="F131" s="78"/>
      <c r="G131" s="79">
        <f t="shared" si="17"/>
        <v>0</v>
      </c>
      <c r="H131" s="195" t="e">
        <f t="shared" si="18"/>
        <v>#DIV/0!</v>
      </c>
    </row>
    <row r="132" spans="1:9" ht="20.100000000000001" customHeight="1">
      <c r="A132" s="238" t="s">
        <v>524</v>
      </c>
      <c r="B132" s="218" t="s">
        <v>136</v>
      </c>
      <c r="C132" s="84">
        <v>1020</v>
      </c>
      <c r="D132" s="213">
        <f t="shared" ref="D132:F132" si="19">D133</f>
        <v>0.3</v>
      </c>
      <c r="E132" s="213">
        <f t="shared" si="19"/>
        <v>0.3</v>
      </c>
      <c r="F132" s="213">
        <f t="shared" si="19"/>
        <v>0.2</v>
      </c>
      <c r="G132" s="186">
        <f t="shared" si="17"/>
        <v>-9.9999999999999978E-2</v>
      </c>
      <c r="H132" s="186">
        <f t="shared" si="18"/>
        <v>66.666666666666671</v>
      </c>
    </row>
    <row r="133" spans="1:9" ht="20.100000000000001" customHeight="1">
      <c r="A133" s="246" t="s">
        <v>525</v>
      </c>
      <c r="B133" s="200" t="s">
        <v>127</v>
      </c>
      <c r="C133" s="82">
        <v>1025</v>
      </c>
      <c r="D133" s="191">
        <f>SUM(D134:D134)</f>
        <v>0.3</v>
      </c>
      <c r="E133" s="191">
        <f>SUM(E134:E134)</f>
        <v>0.3</v>
      </c>
      <c r="F133" s="191">
        <f>SUM(F134:F134)</f>
        <v>0.2</v>
      </c>
      <c r="G133" s="196">
        <f t="shared" si="17"/>
        <v>-9.9999999999999978E-2</v>
      </c>
      <c r="H133" s="196">
        <f t="shared" si="18"/>
        <v>66.666666666666671</v>
      </c>
    </row>
    <row r="134" spans="1:9" ht="20.100000000000001" customHeight="1">
      <c r="A134" s="247"/>
      <c r="B134" s="23" t="s">
        <v>74</v>
      </c>
      <c r="C134" s="85"/>
      <c r="D134" s="78">
        <v>0.3</v>
      </c>
      <c r="E134" s="78">
        <v>0.3</v>
      </c>
      <c r="F134" s="78">
        <v>0.2</v>
      </c>
      <c r="G134" s="79">
        <f t="shared" si="17"/>
        <v>-9.9999999999999978E-2</v>
      </c>
      <c r="H134" s="79">
        <f t="shared" si="18"/>
        <v>66.666666666666671</v>
      </c>
    </row>
    <row r="135" spans="1:9" ht="65.25" customHeight="1">
      <c r="A135" s="238" t="s">
        <v>304</v>
      </c>
      <c r="B135" s="206" t="s">
        <v>401</v>
      </c>
      <c r="C135" s="92"/>
      <c r="D135" s="17">
        <f>D138+D144+D145+D146</f>
        <v>171.70000000000002</v>
      </c>
      <c r="E135" s="17">
        <f>E138+E144+E145</f>
        <v>174.79999999999998</v>
      </c>
      <c r="F135" s="17">
        <f>F138+F144+F145+F146</f>
        <v>223.10000000000002</v>
      </c>
      <c r="G135" s="186">
        <f t="shared" si="17"/>
        <v>48.30000000000004</v>
      </c>
      <c r="H135" s="186">
        <f t="shared" si="18"/>
        <v>127.63157894736845</v>
      </c>
    </row>
    <row r="136" spans="1:9" ht="22.5" customHeight="1">
      <c r="A136" s="247"/>
      <c r="B136" s="188" t="s">
        <v>130</v>
      </c>
      <c r="C136" s="126"/>
      <c r="D136" s="24"/>
      <c r="E136" s="24"/>
      <c r="F136" s="24"/>
      <c r="G136" s="79">
        <f t="shared" si="17"/>
        <v>0</v>
      </c>
      <c r="H136" s="195" t="e">
        <f t="shared" si="18"/>
        <v>#DIV/0!</v>
      </c>
    </row>
    <row r="137" spans="1:9" ht="39.75" customHeight="1">
      <c r="A137" s="238" t="s">
        <v>303</v>
      </c>
      <c r="B137" s="137" t="s">
        <v>134</v>
      </c>
      <c r="C137" s="90">
        <v>1010</v>
      </c>
      <c r="D137" s="17">
        <f>D138+D144+D145+D146</f>
        <v>171.70000000000002</v>
      </c>
      <c r="E137" s="17">
        <f>E138+E144+E145+E146</f>
        <v>174.79999999999998</v>
      </c>
      <c r="F137" s="17">
        <f>F138+F144+F145+F146</f>
        <v>223.10000000000002</v>
      </c>
      <c r="G137" s="186">
        <f t="shared" si="17"/>
        <v>48.30000000000004</v>
      </c>
      <c r="H137" s="186">
        <f t="shared" si="18"/>
        <v>127.63157894736845</v>
      </c>
    </row>
    <row r="138" spans="1:9" ht="20.100000000000001" customHeight="1">
      <c r="A138" s="246" t="s">
        <v>305</v>
      </c>
      <c r="B138" s="190" t="s">
        <v>158</v>
      </c>
      <c r="C138" s="82">
        <v>1011</v>
      </c>
      <c r="D138" s="191">
        <f>SUM(D139:D143)</f>
        <v>16</v>
      </c>
      <c r="E138" s="191">
        <f>SUM(E139:E142)</f>
        <v>16.2</v>
      </c>
      <c r="F138" s="191">
        <f>SUM(F139:F143)</f>
        <v>26.800000000000004</v>
      </c>
      <c r="G138" s="192">
        <f t="shared" si="17"/>
        <v>10.600000000000005</v>
      </c>
      <c r="H138" s="192">
        <f t="shared" si="18"/>
        <v>165.43209876543213</v>
      </c>
      <c r="I138" s="116"/>
    </row>
    <row r="139" spans="1:9" ht="20.100000000000001" customHeight="1">
      <c r="A139" s="247"/>
      <c r="B139" s="23" t="s">
        <v>213</v>
      </c>
      <c r="C139" s="85"/>
      <c r="D139" s="78">
        <v>8.5</v>
      </c>
      <c r="E139" s="78">
        <v>9</v>
      </c>
      <c r="F139" s="78">
        <v>14.5</v>
      </c>
      <c r="G139" s="79">
        <f t="shared" si="17"/>
        <v>5.5</v>
      </c>
      <c r="H139" s="79">
        <f t="shared" si="18"/>
        <v>161.11111111111111</v>
      </c>
    </row>
    <row r="140" spans="1:9" ht="20.100000000000001" customHeight="1">
      <c r="A140" s="247"/>
      <c r="B140" s="23" t="s">
        <v>214</v>
      </c>
      <c r="C140" s="85"/>
      <c r="D140" s="78">
        <v>0.7</v>
      </c>
      <c r="E140" s="78">
        <v>0.8</v>
      </c>
      <c r="F140" s="78">
        <v>1.6</v>
      </c>
      <c r="G140" s="79">
        <f t="shared" si="17"/>
        <v>0.8</v>
      </c>
      <c r="H140" s="79">
        <f t="shared" si="18"/>
        <v>200</v>
      </c>
    </row>
    <row r="141" spans="1:9" ht="20.100000000000001" customHeight="1">
      <c r="A141" s="247"/>
      <c r="B141" s="23" t="s">
        <v>215</v>
      </c>
      <c r="C141" s="85"/>
      <c r="D141" s="78">
        <v>5.6</v>
      </c>
      <c r="E141" s="78">
        <v>6</v>
      </c>
      <c r="F141" s="78">
        <v>10.1</v>
      </c>
      <c r="G141" s="79">
        <f t="shared" si="17"/>
        <v>4.0999999999999996</v>
      </c>
      <c r="H141" s="79">
        <f t="shared" si="18"/>
        <v>168.33333333333334</v>
      </c>
    </row>
    <row r="142" spans="1:9" ht="20.100000000000001" customHeight="1">
      <c r="A142" s="247"/>
      <c r="B142" s="23" t="s">
        <v>216</v>
      </c>
      <c r="C142" s="85"/>
      <c r="D142" s="78">
        <v>0.4</v>
      </c>
      <c r="E142" s="78">
        <v>0.4</v>
      </c>
      <c r="F142" s="78">
        <v>0.6</v>
      </c>
      <c r="G142" s="79">
        <f t="shared" si="17"/>
        <v>0.19999999999999996</v>
      </c>
      <c r="H142" s="79">
        <f t="shared" si="18"/>
        <v>149.99999999999997</v>
      </c>
    </row>
    <row r="143" spans="1:9" ht="20.100000000000001" customHeight="1">
      <c r="A143" s="247"/>
      <c r="B143" s="23" t="s">
        <v>210</v>
      </c>
      <c r="C143" s="85"/>
      <c r="D143" s="78">
        <v>0.8</v>
      </c>
      <c r="E143" s="78"/>
      <c r="F143" s="78"/>
      <c r="G143" s="79">
        <f t="shared" si="17"/>
        <v>0</v>
      </c>
      <c r="H143" s="195" t="e">
        <f t="shared" si="18"/>
        <v>#DIV/0!</v>
      </c>
    </row>
    <row r="144" spans="1:9" ht="20.100000000000001" customHeight="1">
      <c r="A144" s="246" t="s">
        <v>526</v>
      </c>
      <c r="B144" s="200" t="s">
        <v>2</v>
      </c>
      <c r="C144" s="82">
        <v>1012</v>
      </c>
      <c r="D144" s="191">
        <v>123.9</v>
      </c>
      <c r="E144" s="191">
        <v>130</v>
      </c>
      <c r="F144" s="191">
        <v>160.1</v>
      </c>
      <c r="G144" s="192">
        <f t="shared" si="17"/>
        <v>30.099999999999994</v>
      </c>
      <c r="H144" s="192">
        <f t="shared" si="18"/>
        <v>123.15384615384615</v>
      </c>
      <c r="I144" s="114"/>
    </row>
    <row r="145" spans="1:10" ht="20.100000000000001" customHeight="1">
      <c r="A145" s="246" t="s">
        <v>527</v>
      </c>
      <c r="B145" s="200" t="s">
        <v>3</v>
      </c>
      <c r="C145" s="82">
        <v>1013</v>
      </c>
      <c r="D145" s="191">
        <v>27.3</v>
      </c>
      <c r="E145" s="191">
        <v>28.6</v>
      </c>
      <c r="F145" s="191">
        <v>35.200000000000003</v>
      </c>
      <c r="G145" s="192">
        <f t="shared" si="17"/>
        <v>6.6000000000000014</v>
      </c>
      <c r="H145" s="192">
        <f t="shared" si="18"/>
        <v>123.07692307692308</v>
      </c>
      <c r="I145" s="114"/>
    </row>
    <row r="146" spans="1:10" ht="20.100000000000001" customHeight="1">
      <c r="A146" s="246" t="s">
        <v>528</v>
      </c>
      <c r="B146" s="190" t="s">
        <v>142</v>
      </c>
      <c r="C146" s="82">
        <v>1015</v>
      </c>
      <c r="D146" s="191">
        <f>SUM(D147:D147)</f>
        <v>4.5</v>
      </c>
      <c r="E146" s="191">
        <f>SUM(E147:E147)</f>
        <v>0</v>
      </c>
      <c r="F146" s="191">
        <f>SUM(F147:F147)</f>
        <v>1</v>
      </c>
      <c r="G146" s="192">
        <f t="shared" si="17"/>
        <v>1</v>
      </c>
      <c r="H146" s="215" t="e">
        <f t="shared" si="18"/>
        <v>#DIV/0!</v>
      </c>
    </row>
    <row r="147" spans="1:10" ht="20.100000000000001" customHeight="1">
      <c r="A147" s="247"/>
      <c r="B147" s="219" t="s">
        <v>236</v>
      </c>
      <c r="C147" s="220"/>
      <c r="D147" s="121">
        <v>4.5</v>
      </c>
      <c r="E147" s="121"/>
      <c r="F147" s="121">
        <v>1</v>
      </c>
      <c r="G147" s="79">
        <f t="shared" si="17"/>
        <v>1</v>
      </c>
      <c r="H147" s="195" t="e">
        <f t="shared" si="18"/>
        <v>#DIV/0!</v>
      </c>
    </row>
    <row r="148" spans="1:10" ht="27.75" customHeight="1">
      <c r="A148" s="238" t="s">
        <v>306</v>
      </c>
      <c r="B148" s="218" t="s">
        <v>287</v>
      </c>
      <c r="C148" s="84"/>
      <c r="D148" s="213">
        <f>D150+D153</f>
        <v>0</v>
      </c>
      <c r="E148" s="213">
        <f>E153</f>
        <v>20</v>
      </c>
      <c r="F148" s="213">
        <f>F150+F153</f>
        <v>0</v>
      </c>
      <c r="G148" s="79">
        <f t="shared" si="17"/>
        <v>-20</v>
      </c>
      <c r="H148" s="79">
        <f t="shared" si="18"/>
        <v>0</v>
      </c>
    </row>
    <row r="149" spans="1:10" ht="20.25" customHeight="1">
      <c r="A149" s="238"/>
      <c r="B149" s="188" t="s">
        <v>130</v>
      </c>
      <c r="C149" s="84"/>
      <c r="D149" s="213"/>
      <c r="E149" s="213"/>
      <c r="F149" s="213"/>
      <c r="G149" s="79"/>
      <c r="H149" s="79"/>
    </row>
    <row r="150" spans="1:10" ht="42" customHeight="1">
      <c r="A150" s="238" t="s">
        <v>307</v>
      </c>
      <c r="B150" s="218" t="s">
        <v>134</v>
      </c>
      <c r="C150" s="84">
        <v>1010</v>
      </c>
      <c r="D150" s="213">
        <f>D152</f>
        <v>0</v>
      </c>
      <c r="E150" s="213"/>
      <c r="F150" s="213">
        <f>F152</f>
        <v>0</v>
      </c>
      <c r="G150" s="186">
        <f t="shared" si="17"/>
        <v>0</v>
      </c>
      <c r="H150" s="209" t="e">
        <f t="shared" si="18"/>
        <v>#DIV/0!</v>
      </c>
    </row>
    <row r="151" spans="1:10" ht="20.100000000000001" customHeight="1">
      <c r="A151" s="246" t="s">
        <v>308</v>
      </c>
      <c r="B151" s="190" t="s">
        <v>158</v>
      </c>
      <c r="C151" s="82">
        <v>1011</v>
      </c>
      <c r="D151" s="191">
        <f t="shared" ref="D151:F151" si="20">D152</f>
        <v>0</v>
      </c>
      <c r="E151" s="191">
        <f t="shared" si="20"/>
        <v>0</v>
      </c>
      <c r="F151" s="191">
        <f t="shared" si="20"/>
        <v>0</v>
      </c>
      <c r="G151" s="192">
        <f t="shared" si="17"/>
        <v>0</v>
      </c>
      <c r="H151" s="215" t="e">
        <f t="shared" si="18"/>
        <v>#DIV/0!</v>
      </c>
    </row>
    <row r="152" spans="1:10" ht="24" customHeight="1">
      <c r="A152" s="247"/>
      <c r="B152" s="23" t="s">
        <v>207</v>
      </c>
      <c r="C152" s="84"/>
      <c r="D152" s="78"/>
      <c r="E152" s="205"/>
      <c r="F152" s="78"/>
      <c r="G152" s="79">
        <f t="shared" si="17"/>
        <v>0</v>
      </c>
      <c r="H152" s="195" t="e">
        <f t="shared" si="18"/>
        <v>#DIV/0!</v>
      </c>
    </row>
    <row r="153" spans="1:10" ht="22.5" customHeight="1">
      <c r="A153" s="238" t="s">
        <v>309</v>
      </c>
      <c r="B153" s="218" t="s">
        <v>136</v>
      </c>
      <c r="C153" s="84">
        <v>1020</v>
      </c>
      <c r="D153" s="213">
        <f t="shared" ref="D153:F154" si="21">D154</f>
        <v>0</v>
      </c>
      <c r="E153" s="213">
        <f t="shared" si="21"/>
        <v>20</v>
      </c>
      <c r="F153" s="213">
        <f t="shared" si="21"/>
        <v>0</v>
      </c>
      <c r="G153" s="186">
        <f t="shared" si="17"/>
        <v>-20</v>
      </c>
      <c r="H153" s="186">
        <f t="shared" si="18"/>
        <v>0</v>
      </c>
    </row>
    <row r="154" spans="1:10" ht="22.5" customHeight="1">
      <c r="A154" s="246" t="s">
        <v>529</v>
      </c>
      <c r="B154" s="190" t="s">
        <v>158</v>
      </c>
      <c r="C154" s="82">
        <v>1021</v>
      </c>
      <c r="D154" s="191">
        <f t="shared" si="21"/>
        <v>0</v>
      </c>
      <c r="E154" s="191">
        <f t="shared" si="21"/>
        <v>20</v>
      </c>
      <c r="F154" s="191">
        <f t="shared" si="21"/>
        <v>0</v>
      </c>
      <c r="G154" s="192">
        <f t="shared" si="17"/>
        <v>-20</v>
      </c>
      <c r="H154" s="192">
        <f t="shared" si="18"/>
        <v>0</v>
      </c>
    </row>
    <row r="155" spans="1:10" ht="20.100000000000001" customHeight="1">
      <c r="A155" s="247"/>
      <c r="B155" s="23" t="s">
        <v>207</v>
      </c>
      <c r="C155" s="85"/>
      <c r="D155" s="78"/>
      <c r="E155" s="78">
        <v>20</v>
      </c>
      <c r="F155" s="78"/>
      <c r="G155" s="79">
        <f t="shared" si="17"/>
        <v>-20</v>
      </c>
      <c r="H155" s="79">
        <f t="shared" si="18"/>
        <v>0</v>
      </c>
    </row>
    <row r="156" spans="1:10" ht="24.75" customHeight="1">
      <c r="A156" s="238" t="s">
        <v>310</v>
      </c>
      <c r="B156" s="206" t="s">
        <v>412</v>
      </c>
      <c r="C156" s="84"/>
      <c r="D156" s="213">
        <f>D158+D180+D183</f>
        <v>6510.7999999999993</v>
      </c>
      <c r="E156" s="213">
        <f>E158+E180+E183</f>
        <v>0</v>
      </c>
      <c r="F156" s="213">
        <f>F158+F180+F183</f>
        <v>9742.2000000000007</v>
      </c>
      <c r="G156" s="79">
        <f t="shared" si="17"/>
        <v>9742.2000000000007</v>
      </c>
      <c r="H156" s="195" t="e">
        <f t="shared" si="18"/>
        <v>#DIV/0!</v>
      </c>
    </row>
    <row r="157" spans="1:10" ht="20.100000000000001" customHeight="1">
      <c r="A157" s="247"/>
      <c r="B157" s="146" t="s">
        <v>130</v>
      </c>
      <c r="C157" s="85"/>
      <c r="D157" s="78"/>
      <c r="E157" s="78"/>
      <c r="F157" s="78"/>
      <c r="G157" s="79">
        <f t="shared" si="17"/>
        <v>0</v>
      </c>
      <c r="H157" s="195" t="e">
        <f t="shared" si="18"/>
        <v>#DIV/0!</v>
      </c>
    </row>
    <row r="158" spans="1:10" ht="42" customHeight="1">
      <c r="A158" s="238" t="s">
        <v>311</v>
      </c>
      <c r="B158" s="206" t="s">
        <v>134</v>
      </c>
      <c r="C158" s="84">
        <v>1010</v>
      </c>
      <c r="D158" s="213">
        <f>D159+D170</f>
        <v>6490.4</v>
      </c>
      <c r="E158" s="213">
        <f>E159</f>
        <v>0</v>
      </c>
      <c r="F158" s="213">
        <f>F159+F170</f>
        <v>9742.2000000000007</v>
      </c>
      <c r="G158" s="186">
        <f t="shared" si="17"/>
        <v>9742.2000000000007</v>
      </c>
      <c r="H158" s="209" t="e">
        <f t="shared" si="18"/>
        <v>#DIV/0!</v>
      </c>
    </row>
    <row r="159" spans="1:10" ht="22.5" customHeight="1">
      <c r="A159" s="246" t="s">
        <v>393</v>
      </c>
      <c r="B159" s="190" t="s">
        <v>158</v>
      </c>
      <c r="C159" s="82">
        <v>1011</v>
      </c>
      <c r="D159" s="191">
        <f t="shared" ref="D159" si="22">SUM(D160:D169)</f>
        <v>5136.5</v>
      </c>
      <c r="E159" s="191">
        <f t="shared" ref="E159:F159" si="23">SUM(E160:E169)</f>
        <v>0</v>
      </c>
      <c r="F159" s="191">
        <f t="shared" si="23"/>
        <v>9585.5</v>
      </c>
      <c r="G159" s="192">
        <f t="shared" si="17"/>
        <v>9585.5</v>
      </c>
      <c r="H159" s="215" t="e">
        <f t="shared" si="18"/>
        <v>#DIV/0!</v>
      </c>
    </row>
    <row r="160" spans="1:10" ht="22.5" customHeight="1">
      <c r="A160" s="247"/>
      <c r="B160" s="23" t="s">
        <v>285</v>
      </c>
      <c r="C160" s="84"/>
      <c r="D160" s="78">
        <v>245.7</v>
      </c>
      <c r="E160" s="78"/>
      <c r="F160" s="221">
        <v>300.2</v>
      </c>
      <c r="G160" s="79">
        <f t="shared" si="17"/>
        <v>300.2</v>
      </c>
      <c r="H160" s="195" t="e">
        <f t="shared" si="18"/>
        <v>#DIV/0!</v>
      </c>
      <c r="J160" s="116"/>
    </row>
    <row r="161" spans="1:10" ht="20.100000000000001" customHeight="1">
      <c r="A161" s="247"/>
      <c r="B161" s="23" t="s">
        <v>288</v>
      </c>
      <c r="C161" s="85"/>
      <c r="D161" s="222">
        <v>942.8</v>
      </c>
      <c r="E161" s="78"/>
      <c r="F161" s="221">
        <v>1100.5999999999999</v>
      </c>
      <c r="G161" s="79">
        <f t="shared" si="17"/>
        <v>1100.5999999999999</v>
      </c>
      <c r="H161" s="195" t="e">
        <f t="shared" si="18"/>
        <v>#DIV/0!</v>
      </c>
      <c r="J161" s="116"/>
    </row>
    <row r="162" spans="1:10" ht="20.100000000000001" customHeight="1">
      <c r="A162" s="247"/>
      <c r="B162" s="23" t="s">
        <v>289</v>
      </c>
      <c r="C162" s="85"/>
      <c r="D162" s="222">
        <v>273.3</v>
      </c>
      <c r="E162" s="78"/>
      <c r="F162" s="221">
        <v>315.10000000000002</v>
      </c>
      <c r="G162" s="79">
        <f t="shared" si="17"/>
        <v>315.10000000000002</v>
      </c>
      <c r="H162" s="195" t="e">
        <f t="shared" si="18"/>
        <v>#DIV/0!</v>
      </c>
      <c r="J162" s="116"/>
    </row>
    <row r="163" spans="1:10" ht="20.100000000000001" customHeight="1">
      <c r="A163" s="247"/>
      <c r="B163" s="23" t="s">
        <v>205</v>
      </c>
      <c r="C163" s="85"/>
      <c r="D163" s="222">
        <v>239.7</v>
      </c>
      <c r="E163" s="78"/>
      <c r="F163" s="221">
        <v>105.7</v>
      </c>
      <c r="G163" s="79">
        <f t="shared" si="17"/>
        <v>105.7</v>
      </c>
      <c r="H163" s="195" t="e">
        <f t="shared" si="18"/>
        <v>#DIV/0!</v>
      </c>
      <c r="J163" s="116"/>
    </row>
    <row r="164" spans="1:10" ht="20.100000000000001" customHeight="1">
      <c r="A164" s="247"/>
      <c r="B164" s="23" t="s">
        <v>206</v>
      </c>
      <c r="C164" s="85"/>
      <c r="D164" s="222">
        <v>149.30000000000001</v>
      </c>
      <c r="E164" s="78"/>
      <c r="F164" s="221">
        <v>21.5</v>
      </c>
      <c r="G164" s="79">
        <f t="shared" si="17"/>
        <v>21.5</v>
      </c>
      <c r="H164" s="195" t="e">
        <f t="shared" si="18"/>
        <v>#DIV/0!</v>
      </c>
      <c r="J164" s="116"/>
    </row>
    <row r="165" spans="1:10" ht="20.100000000000001" customHeight="1">
      <c r="A165" s="247"/>
      <c r="B165" s="23" t="s">
        <v>290</v>
      </c>
      <c r="C165" s="85"/>
      <c r="D165" s="222">
        <v>11.1</v>
      </c>
      <c r="E165" s="78"/>
      <c r="F165" s="222">
        <v>2.8</v>
      </c>
      <c r="G165" s="79">
        <f t="shared" si="17"/>
        <v>2.8</v>
      </c>
      <c r="H165" s="195" t="e">
        <f t="shared" si="18"/>
        <v>#DIV/0!</v>
      </c>
      <c r="J165" s="116"/>
    </row>
    <row r="166" spans="1:10" ht="20.100000000000001" customHeight="1">
      <c r="A166" s="247"/>
      <c r="B166" s="23" t="s">
        <v>209</v>
      </c>
      <c r="C166" s="85"/>
      <c r="D166" s="222">
        <v>15.5</v>
      </c>
      <c r="E166" s="78"/>
      <c r="F166" s="222">
        <v>217</v>
      </c>
      <c r="G166" s="79">
        <f t="shared" si="17"/>
        <v>217</v>
      </c>
      <c r="H166" s="195" t="e">
        <f t="shared" si="18"/>
        <v>#DIV/0!</v>
      </c>
    </row>
    <row r="167" spans="1:10" ht="20.100000000000001" customHeight="1">
      <c r="A167" s="247"/>
      <c r="B167" s="203" t="s">
        <v>464</v>
      </c>
      <c r="C167" s="85"/>
      <c r="D167" s="222"/>
      <c r="E167" s="78"/>
      <c r="F167" s="222">
        <v>5.5</v>
      </c>
      <c r="G167" s="79">
        <f t="shared" si="17"/>
        <v>5.5</v>
      </c>
      <c r="H167" s="195" t="e">
        <f t="shared" si="18"/>
        <v>#DIV/0!</v>
      </c>
    </row>
    <row r="168" spans="1:10" ht="20.100000000000001" customHeight="1">
      <c r="A168" s="247"/>
      <c r="B168" s="23" t="s">
        <v>210</v>
      </c>
      <c r="C168" s="85"/>
      <c r="D168" s="222">
        <v>3209</v>
      </c>
      <c r="E168" s="78"/>
      <c r="F168" s="222">
        <v>6441.8</v>
      </c>
      <c r="G168" s="79">
        <f t="shared" si="17"/>
        <v>6441.8</v>
      </c>
      <c r="H168" s="195" t="e">
        <f t="shared" si="18"/>
        <v>#DIV/0!</v>
      </c>
    </row>
    <row r="169" spans="1:10" ht="20.100000000000001" customHeight="1">
      <c r="A169" s="247"/>
      <c r="B169" s="23" t="s">
        <v>211</v>
      </c>
      <c r="C169" s="85"/>
      <c r="D169" s="222">
        <v>50.1</v>
      </c>
      <c r="E169" s="78"/>
      <c r="F169" s="222">
        <v>1075.3</v>
      </c>
      <c r="G169" s="79">
        <f t="shared" si="17"/>
        <v>1075.3</v>
      </c>
      <c r="H169" s="195" t="e">
        <f t="shared" si="18"/>
        <v>#DIV/0!</v>
      </c>
    </row>
    <row r="170" spans="1:10" ht="20.100000000000001" customHeight="1">
      <c r="A170" s="246" t="s">
        <v>431</v>
      </c>
      <c r="B170" s="190" t="s">
        <v>291</v>
      </c>
      <c r="C170" s="223">
        <v>1015</v>
      </c>
      <c r="D170" s="224">
        <f>D171+D176+D177+D178+D179</f>
        <v>1353.9</v>
      </c>
      <c r="E170" s="191"/>
      <c r="F170" s="224">
        <f>F171+F172+F173+F174+F175</f>
        <v>156.69999999999999</v>
      </c>
      <c r="G170" s="196">
        <f t="shared" si="17"/>
        <v>156.69999999999999</v>
      </c>
      <c r="H170" s="197" t="e">
        <f t="shared" si="18"/>
        <v>#DIV/0!</v>
      </c>
    </row>
    <row r="171" spans="1:10" ht="20.100000000000001" customHeight="1">
      <c r="A171" s="247"/>
      <c r="B171" s="23" t="s">
        <v>292</v>
      </c>
      <c r="C171" s="85"/>
      <c r="D171" s="222">
        <v>278.60000000000002</v>
      </c>
      <c r="E171" s="78"/>
      <c r="F171" s="222">
        <v>72.7</v>
      </c>
      <c r="G171" s="79">
        <f t="shared" si="17"/>
        <v>72.7</v>
      </c>
      <c r="H171" s="195" t="e">
        <f t="shared" si="18"/>
        <v>#DIV/0!</v>
      </c>
    </row>
    <row r="172" spans="1:10" ht="20.100000000000001" customHeight="1">
      <c r="A172" s="247"/>
      <c r="B172" s="55" t="s">
        <v>220</v>
      </c>
      <c r="C172" s="85"/>
      <c r="D172" s="222"/>
      <c r="E172" s="78"/>
      <c r="F172" s="77">
        <v>34.200000000000003</v>
      </c>
      <c r="G172" s="79"/>
      <c r="H172" s="195"/>
    </row>
    <row r="173" spans="1:10" ht="20.100000000000001" customHeight="1">
      <c r="A173" s="247"/>
      <c r="B173" s="25" t="s">
        <v>452</v>
      </c>
      <c r="C173" s="85"/>
      <c r="D173" s="222"/>
      <c r="E173" s="78"/>
      <c r="F173" s="77">
        <v>26.7</v>
      </c>
      <c r="G173" s="79"/>
      <c r="H173" s="195"/>
    </row>
    <row r="174" spans="1:10" ht="20.100000000000001" customHeight="1">
      <c r="A174" s="247"/>
      <c r="B174" s="225" t="s">
        <v>453</v>
      </c>
      <c r="C174" s="85"/>
      <c r="D174" s="222"/>
      <c r="E174" s="78"/>
      <c r="F174" s="77">
        <v>17.7</v>
      </c>
      <c r="G174" s="79"/>
      <c r="H174" s="195"/>
    </row>
    <row r="175" spans="1:10" ht="20.100000000000001" customHeight="1">
      <c r="A175" s="247"/>
      <c r="B175" s="225" t="s">
        <v>454</v>
      </c>
      <c r="C175" s="85"/>
      <c r="D175" s="222"/>
      <c r="E175" s="78"/>
      <c r="F175" s="77">
        <v>5.4</v>
      </c>
      <c r="G175" s="79"/>
      <c r="H175" s="195"/>
    </row>
    <row r="176" spans="1:10" ht="20.100000000000001" customHeight="1">
      <c r="A176" s="247"/>
      <c r="B176" s="23" t="s">
        <v>236</v>
      </c>
      <c r="C176" s="85"/>
      <c r="D176" s="222">
        <v>19.5</v>
      </c>
      <c r="E176" s="78"/>
      <c r="F176" s="222"/>
      <c r="G176" s="79">
        <f t="shared" si="17"/>
        <v>0</v>
      </c>
      <c r="H176" s="195" t="e">
        <f t="shared" si="18"/>
        <v>#DIV/0!</v>
      </c>
    </row>
    <row r="177" spans="1:8" ht="20.100000000000001" customHeight="1">
      <c r="A177" s="247"/>
      <c r="B177" s="23" t="s">
        <v>245</v>
      </c>
      <c r="C177" s="85"/>
      <c r="D177" s="222">
        <v>589.20000000000005</v>
      </c>
      <c r="E177" s="78"/>
      <c r="F177" s="222"/>
      <c r="G177" s="79">
        <f t="shared" si="17"/>
        <v>0</v>
      </c>
      <c r="H177" s="195" t="e">
        <f t="shared" si="18"/>
        <v>#DIV/0!</v>
      </c>
    </row>
    <row r="178" spans="1:8" ht="20.100000000000001" customHeight="1">
      <c r="A178" s="247"/>
      <c r="B178" s="23" t="s">
        <v>246</v>
      </c>
      <c r="C178" s="85"/>
      <c r="D178" s="222">
        <v>417.6</v>
      </c>
      <c r="E178" s="78"/>
      <c r="F178" s="222"/>
      <c r="G178" s="79">
        <f t="shared" si="17"/>
        <v>0</v>
      </c>
      <c r="H178" s="195" t="e">
        <f t="shared" si="18"/>
        <v>#DIV/0!</v>
      </c>
    </row>
    <row r="179" spans="1:8" ht="20.100000000000001" customHeight="1">
      <c r="A179" s="247"/>
      <c r="B179" s="23" t="s">
        <v>247</v>
      </c>
      <c r="C179" s="85"/>
      <c r="D179" s="222">
        <v>49</v>
      </c>
      <c r="E179" s="78"/>
      <c r="F179" s="222"/>
      <c r="G179" s="79">
        <f t="shared" si="17"/>
        <v>0</v>
      </c>
      <c r="H179" s="195" t="e">
        <f t="shared" si="18"/>
        <v>#DIV/0!</v>
      </c>
    </row>
    <row r="180" spans="1:8" ht="20.100000000000001" customHeight="1">
      <c r="A180" s="238" t="s">
        <v>530</v>
      </c>
      <c r="B180" s="218" t="s">
        <v>136</v>
      </c>
      <c r="C180" s="84">
        <v>1020</v>
      </c>
      <c r="D180" s="213">
        <f t="shared" ref="D180:F181" si="24">D181</f>
        <v>20.399999999999999</v>
      </c>
      <c r="E180" s="213">
        <f t="shared" si="24"/>
        <v>0</v>
      </c>
      <c r="F180" s="213">
        <f t="shared" si="24"/>
        <v>0</v>
      </c>
      <c r="G180" s="186">
        <f t="shared" si="17"/>
        <v>0</v>
      </c>
      <c r="H180" s="209" t="e">
        <f t="shared" si="18"/>
        <v>#DIV/0!</v>
      </c>
    </row>
    <row r="181" spans="1:8" ht="20.100000000000001" customHeight="1">
      <c r="A181" s="246" t="s">
        <v>531</v>
      </c>
      <c r="B181" s="200" t="s">
        <v>293</v>
      </c>
      <c r="C181" s="82">
        <v>1025</v>
      </c>
      <c r="D181" s="191">
        <f t="shared" si="24"/>
        <v>20.399999999999999</v>
      </c>
      <c r="E181" s="191">
        <f t="shared" si="24"/>
        <v>0</v>
      </c>
      <c r="F181" s="191">
        <f t="shared" si="24"/>
        <v>0</v>
      </c>
      <c r="G181" s="192">
        <f t="shared" si="17"/>
        <v>0</v>
      </c>
      <c r="H181" s="215" t="e">
        <f t="shared" si="18"/>
        <v>#DIV/0!</v>
      </c>
    </row>
    <row r="182" spans="1:8" ht="20.100000000000001" customHeight="1">
      <c r="A182" s="247"/>
      <c r="B182" s="23" t="s">
        <v>294</v>
      </c>
      <c r="C182" s="85"/>
      <c r="D182" s="222">
        <v>20.399999999999999</v>
      </c>
      <c r="E182" s="78"/>
      <c r="F182" s="222"/>
      <c r="G182" s="79">
        <f t="shared" si="17"/>
        <v>0</v>
      </c>
      <c r="H182" s="195" t="e">
        <f t="shared" si="18"/>
        <v>#DIV/0!</v>
      </c>
    </row>
    <row r="183" spans="1:8" ht="41.25" customHeight="1">
      <c r="A183" s="246" t="s">
        <v>532</v>
      </c>
      <c r="B183" s="226" t="s">
        <v>14</v>
      </c>
      <c r="C183" s="82">
        <v>1030</v>
      </c>
      <c r="D183" s="227">
        <f t="shared" ref="D183" si="25">D185</f>
        <v>0</v>
      </c>
      <c r="E183" s="227">
        <f t="shared" ref="E183:F183" si="26">E185</f>
        <v>0</v>
      </c>
      <c r="F183" s="227">
        <f t="shared" si="26"/>
        <v>0</v>
      </c>
      <c r="G183" s="192">
        <f t="shared" si="17"/>
        <v>0</v>
      </c>
      <c r="H183" s="215" t="e">
        <f t="shared" si="18"/>
        <v>#DIV/0!</v>
      </c>
    </row>
    <row r="184" spans="1:8" ht="24" customHeight="1">
      <c r="A184" s="238" t="s">
        <v>533</v>
      </c>
      <c r="B184" s="228" t="s">
        <v>137</v>
      </c>
      <c r="C184" s="84">
        <v>1035</v>
      </c>
      <c r="D184" s="205">
        <f t="shared" ref="D184:F184" si="27">D185</f>
        <v>0</v>
      </c>
      <c r="E184" s="205">
        <f t="shared" si="27"/>
        <v>0</v>
      </c>
      <c r="F184" s="205">
        <f t="shared" si="27"/>
        <v>0</v>
      </c>
      <c r="G184" s="186">
        <f t="shared" si="17"/>
        <v>0</v>
      </c>
      <c r="H184" s="209" t="e">
        <f t="shared" si="18"/>
        <v>#DIV/0!</v>
      </c>
    </row>
    <row r="185" spans="1:8" ht="21" customHeight="1">
      <c r="A185" s="247"/>
      <c r="B185" s="23" t="s">
        <v>260</v>
      </c>
      <c r="C185" s="85"/>
      <c r="D185" s="222"/>
      <c r="E185" s="78"/>
      <c r="F185" s="222"/>
      <c r="G185" s="79">
        <f t="shared" ref="G185:G228" si="28">F185-E185</f>
        <v>0</v>
      </c>
      <c r="H185" s="195" t="e">
        <f t="shared" ref="H185:H228" si="29">(F185/E185)*100</f>
        <v>#DIV/0!</v>
      </c>
    </row>
    <row r="186" spans="1:8" ht="38.25" customHeight="1">
      <c r="A186" s="242" t="s">
        <v>312</v>
      </c>
      <c r="B186" s="137" t="s">
        <v>462</v>
      </c>
      <c r="C186" s="90"/>
      <c r="D186" s="222"/>
      <c r="E186" s="78"/>
      <c r="F186" s="229">
        <v>83.4</v>
      </c>
      <c r="G186" s="79"/>
      <c r="H186" s="195"/>
    </row>
    <row r="187" spans="1:8" ht="21" customHeight="1">
      <c r="A187" s="242"/>
      <c r="B187" s="146" t="s">
        <v>130</v>
      </c>
      <c r="C187" s="126"/>
      <c r="D187" s="222"/>
      <c r="E187" s="78"/>
      <c r="F187" s="222"/>
      <c r="G187" s="79"/>
      <c r="H187" s="195"/>
    </row>
    <row r="188" spans="1:8" ht="38.25" customHeight="1">
      <c r="A188" s="242" t="s">
        <v>395</v>
      </c>
      <c r="B188" s="137" t="s">
        <v>134</v>
      </c>
      <c r="C188" s="90">
        <v>1010</v>
      </c>
      <c r="D188" s="222"/>
      <c r="E188" s="78"/>
      <c r="F188" s="229">
        <v>83.4</v>
      </c>
      <c r="G188" s="79"/>
      <c r="H188" s="195"/>
    </row>
    <row r="189" spans="1:8" ht="24" customHeight="1">
      <c r="A189" s="242" t="s">
        <v>396</v>
      </c>
      <c r="B189" s="137" t="s">
        <v>158</v>
      </c>
      <c r="C189" s="90">
        <v>1011</v>
      </c>
      <c r="D189" s="222"/>
      <c r="E189" s="78"/>
      <c r="F189" s="229">
        <v>83.4</v>
      </c>
      <c r="G189" s="79"/>
      <c r="H189" s="195"/>
    </row>
    <row r="190" spans="1:8" ht="21" customHeight="1">
      <c r="A190" s="242"/>
      <c r="B190" s="25" t="s">
        <v>210</v>
      </c>
      <c r="C190" s="90"/>
      <c r="D190" s="222"/>
      <c r="E190" s="78"/>
      <c r="F190" s="222">
        <v>83.4</v>
      </c>
      <c r="G190" s="79"/>
      <c r="H190" s="195"/>
    </row>
    <row r="191" spans="1:8" ht="45" customHeight="1">
      <c r="A191" s="238" t="s">
        <v>313</v>
      </c>
      <c r="B191" s="230" t="s">
        <v>160</v>
      </c>
      <c r="C191" s="84"/>
      <c r="D191" s="213">
        <f>D194+D201</f>
        <v>87.2</v>
      </c>
      <c r="E191" s="213">
        <f>E193+E201</f>
        <v>97.4</v>
      </c>
      <c r="F191" s="213">
        <f>F193+F201</f>
        <v>335.7</v>
      </c>
      <c r="G191" s="79">
        <f t="shared" si="28"/>
        <v>238.29999999999998</v>
      </c>
      <c r="H191" s="79">
        <f t="shared" si="29"/>
        <v>344.66119096509237</v>
      </c>
    </row>
    <row r="192" spans="1:8" ht="21" customHeight="1">
      <c r="A192" s="238"/>
      <c r="B192" s="188" t="s">
        <v>130</v>
      </c>
      <c r="C192" s="84"/>
      <c r="D192" s="213"/>
      <c r="E192" s="213"/>
      <c r="F192" s="213"/>
      <c r="G192" s="79"/>
      <c r="H192" s="79"/>
    </row>
    <row r="193" spans="1:10" ht="38.25" customHeight="1">
      <c r="A193" s="238" t="s">
        <v>314</v>
      </c>
      <c r="B193" s="206" t="s">
        <v>134</v>
      </c>
      <c r="C193" s="84">
        <v>1010</v>
      </c>
      <c r="D193" s="213">
        <f>D194</f>
        <v>82.2</v>
      </c>
      <c r="E193" s="213">
        <f t="shared" ref="E193" si="30">E194</f>
        <v>92</v>
      </c>
      <c r="F193" s="213">
        <f>F194+F197</f>
        <v>304.39999999999998</v>
      </c>
      <c r="G193" s="186">
        <f t="shared" si="28"/>
        <v>212.39999999999998</v>
      </c>
      <c r="H193" s="186">
        <f t="shared" si="29"/>
        <v>330.86956521739125</v>
      </c>
    </row>
    <row r="194" spans="1:10" ht="22.5" customHeight="1">
      <c r="A194" s="246" t="s">
        <v>402</v>
      </c>
      <c r="B194" s="190" t="s">
        <v>158</v>
      </c>
      <c r="C194" s="82">
        <v>1011</v>
      </c>
      <c r="D194" s="191">
        <f>D195+D196</f>
        <v>82.2</v>
      </c>
      <c r="E194" s="191">
        <f>E195+E198</f>
        <v>92</v>
      </c>
      <c r="F194" s="191">
        <f>F195+F196</f>
        <v>82.1</v>
      </c>
      <c r="G194" s="192">
        <f t="shared" si="28"/>
        <v>-9.9000000000000057</v>
      </c>
      <c r="H194" s="192">
        <f t="shared" si="29"/>
        <v>89.239130434782595</v>
      </c>
    </row>
    <row r="195" spans="1:10" ht="38.25" customHeight="1">
      <c r="A195" s="247"/>
      <c r="B195" s="231" t="s">
        <v>295</v>
      </c>
      <c r="C195" s="85"/>
      <c r="D195" s="78">
        <v>70.900000000000006</v>
      </c>
      <c r="E195" s="78">
        <v>52</v>
      </c>
      <c r="F195" s="78">
        <v>82.1</v>
      </c>
      <c r="G195" s="79">
        <f t="shared" si="28"/>
        <v>30.099999999999994</v>
      </c>
      <c r="H195" s="79">
        <f t="shared" si="29"/>
        <v>157.88461538461539</v>
      </c>
      <c r="J195" s="116"/>
    </row>
    <row r="196" spans="1:10" ht="24.75" customHeight="1">
      <c r="A196" s="247"/>
      <c r="B196" s="231" t="s">
        <v>212</v>
      </c>
      <c r="C196" s="85"/>
      <c r="D196" s="78">
        <v>11.3</v>
      </c>
      <c r="E196" s="78"/>
      <c r="F196" s="78"/>
      <c r="G196" s="79">
        <f t="shared" si="28"/>
        <v>0</v>
      </c>
      <c r="H196" s="195" t="e">
        <f t="shared" si="29"/>
        <v>#DIV/0!</v>
      </c>
    </row>
    <row r="197" spans="1:10" ht="24.75" customHeight="1">
      <c r="A197" s="246" t="s">
        <v>404</v>
      </c>
      <c r="B197" s="190" t="s">
        <v>291</v>
      </c>
      <c r="C197" s="223">
        <v>1015</v>
      </c>
      <c r="D197" s="78"/>
      <c r="E197" s="205">
        <f>E198</f>
        <v>40</v>
      </c>
      <c r="F197" s="205">
        <f>F198+F199+F200</f>
        <v>222.3</v>
      </c>
      <c r="G197" s="79"/>
      <c r="H197" s="195"/>
    </row>
    <row r="198" spans="1:10" ht="36.75" customHeight="1">
      <c r="A198" s="247"/>
      <c r="B198" s="23" t="s">
        <v>221</v>
      </c>
      <c r="C198" s="85"/>
      <c r="D198" s="78"/>
      <c r="E198" s="78">
        <v>40</v>
      </c>
      <c r="F198" s="78">
        <v>23.3</v>
      </c>
      <c r="G198" s="79"/>
      <c r="H198" s="195"/>
    </row>
    <row r="199" spans="1:10" ht="37.5" customHeight="1">
      <c r="A199" s="247"/>
      <c r="B199" s="25" t="s">
        <v>455</v>
      </c>
      <c r="C199" s="85"/>
      <c r="D199" s="78"/>
      <c r="E199" s="78"/>
      <c r="F199" s="78">
        <v>1</v>
      </c>
      <c r="G199" s="79"/>
      <c r="H199" s="195"/>
    </row>
    <row r="200" spans="1:10" ht="37.5" customHeight="1">
      <c r="A200" s="247"/>
      <c r="B200" s="25" t="s">
        <v>456</v>
      </c>
      <c r="C200" s="85"/>
      <c r="D200" s="78"/>
      <c r="E200" s="78"/>
      <c r="F200" s="78">
        <v>198</v>
      </c>
      <c r="G200" s="79"/>
      <c r="H200" s="195"/>
    </row>
    <row r="201" spans="1:10" ht="24.75" customHeight="1">
      <c r="A201" s="238" t="s">
        <v>534</v>
      </c>
      <c r="B201" s="218" t="s">
        <v>136</v>
      </c>
      <c r="C201" s="84">
        <v>1020</v>
      </c>
      <c r="D201" s="205">
        <v>5</v>
      </c>
      <c r="E201" s="205">
        <f>E202</f>
        <v>5.4</v>
      </c>
      <c r="F201" s="205">
        <f>F202</f>
        <v>31.3</v>
      </c>
      <c r="G201" s="186">
        <f t="shared" si="28"/>
        <v>25.9</v>
      </c>
      <c r="H201" s="209">
        <f t="shared" si="29"/>
        <v>579.62962962962956</v>
      </c>
    </row>
    <row r="202" spans="1:10" ht="24.75" customHeight="1">
      <c r="A202" s="246" t="s">
        <v>535</v>
      </c>
      <c r="B202" s="200" t="s">
        <v>127</v>
      </c>
      <c r="C202" s="82">
        <v>1025</v>
      </c>
      <c r="D202" s="191">
        <v>5</v>
      </c>
      <c r="E202" s="191">
        <f>E203</f>
        <v>5.4</v>
      </c>
      <c r="F202" s="191">
        <f>F203+F204</f>
        <v>31.3</v>
      </c>
      <c r="G202" s="192">
        <f t="shared" si="28"/>
        <v>25.9</v>
      </c>
      <c r="H202" s="215">
        <f t="shared" si="29"/>
        <v>579.62962962962956</v>
      </c>
    </row>
    <row r="203" spans="1:10" ht="37.5" customHeight="1">
      <c r="A203" s="247"/>
      <c r="B203" s="23" t="s">
        <v>256</v>
      </c>
      <c r="C203" s="85"/>
      <c r="D203" s="78">
        <v>5</v>
      </c>
      <c r="E203" s="78">
        <v>5.4</v>
      </c>
      <c r="F203" s="78">
        <v>5</v>
      </c>
      <c r="G203" s="79">
        <f t="shared" si="28"/>
        <v>-0.40000000000000036</v>
      </c>
      <c r="H203" s="195">
        <f t="shared" si="29"/>
        <v>92.592592592592581</v>
      </c>
    </row>
    <row r="204" spans="1:10" ht="19.5" customHeight="1">
      <c r="A204" s="247"/>
      <c r="B204" s="25" t="s">
        <v>457</v>
      </c>
      <c r="C204" s="85"/>
      <c r="D204" s="78"/>
      <c r="E204" s="78"/>
      <c r="F204" s="78">
        <v>26.3</v>
      </c>
      <c r="G204" s="79"/>
      <c r="H204" s="195"/>
    </row>
    <row r="205" spans="1:10" ht="58.5" customHeight="1">
      <c r="A205" s="238" t="s">
        <v>397</v>
      </c>
      <c r="B205" s="230" t="s">
        <v>411</v>
      </c>
      <c r="C205" s="84"/>
      <c r="D205" s="205">
        <f>D207</f>
        <v>513.6</v>
      </c>
      <c r="E205" s="205">
        <f>E207</f>
        <v>536.79999999999995</v>
      </c>
      <c r="F205" s="205">
        <f>F207</f>
        <v>0</v>
      </c>
      <c r="G205" s="79">
        <f t="shared" si="28"/>
        <v>-536.79999999999995</v>
      </c>
      <c r="H205" s="195">
        <f t="shared" si="29"/>
        <v>0</v>
      </c>
    </row>
    <row r="206" spans="1:10" ht="22.5" customHeight="1">
      <c r="A206" s="238"/>
      <c r="B206" s="188" t="s">
        <v>130</v>
      </c>
      <c r="C206" s="84"/>
      <c r="D206" s="205"/>
      <c r="E206" s="205"/>
      <c r="F206" s="205"/>
      <c r="G206" s="79"/>
      <c r="H206" s="195"/>
    </row>
    <row r="207" spans="1:10" s="6" customFormat="1" ht="41.25" customHeight="1">
      <c r="A207" s="238" t="s">
        <v>405</v>
      </c>
      <c r="B207" s="206" t="s">
        <v>134</v>
      </c>
      <c r="C207" s="84">
        <v>1010</v>
      </c>
      <c r="D207" s="205">
        <f>D208+D209</f>
        <v>513.6</v>
      </c>
      <c r="E207" s="205">
        <f>E208+E209</f>
        <v>536.79999999999995</v>
      </c>
      <c r="F207" s="205">
        <f>F208+F209</f>
        <v>0</v>
      </c>
      <c r="G207" s="186">
        <f t="shared" si="28"/>
        <v>-536.79999999999995</v>
      </c>
      <c r="H207" s="209">
        <f t="shared" si="29"/>
        <v>0</v>
      </c>
    </row>
    <row r="208" spans="1:10" s="232" customFormat="1" ht="24.75" customHeight="1">
      <c r="A208" s="246" t="s">
        <v>403</v>
      </c>
      <c r="B208" s="190" t="s">
        <v>2</v>
      </c>
      <c r="C208" s="82">
        <v>1012</v>
      </c>
      <c r="D208" s="191">
        <v>421</v>
      </c>
      <c r="E208" s="191">
        <v>440</v>
      </c>
      <c r="F208" s="191"/>
      <c r="G208" s="192">
        <f t="shared" si="28"/>
        <v>-440</v>
      </c>
      <c r="H208" s="215">
        <f t="shared" si="29"/>
        <v>0</v>
      </c>
    </row>
    <row r="209" spans="1:11" s="232" customFormat="1" ht="24" customHeight="1">
      <c r="A209" s="246" t="s">
        <v>536</v>
      </c>
      <c r="B209" s="190" t="s">
        <v>3</v>
      </c>
      <c r="C209" s="82">
        <v>1013</v>
      </c>
      <c r="D209" s="191">
        <v>92.6</v>
      </c>
      <c r="E209" s="191">
        <v>96.8</v>
      </c>
      <c r="F209" s="191"/>
      <c r="G209" s="192">
        <f t="shared" si="28"/>
        <v>-96.8</v>
      </c>
      <c r="H209" s="215">
        <f t="shared" si="29"/>
        <v>0</v>
      </c>
    </row>
    <row r="210" spans="1:11" s="232" customFormat="1" ht="54.75" customHeight="1">
      <c r="A210" s="93" t="s">
        <v>398</v>
      </c>
      <c r="B210" s="206" t="s">
        <v>465</v>
      </c>
      <c r="C210" s="84"/>
      <c r="D210" s="205"/>
      <c r="E210" s="205"/>
      <c r="F210" s="205">
        <v>55.3</v>
      </c>
      <c r="G210" s="186"/>
      <c r="H210" s="209"/>
    </row>
    <row r="211" spans="1:11" s="232" customFormat="1" ht="39" customHeight="1">
      <c r="A211" s="246" t="s">
        <v>399</v>
      </c>
      <c r="B211" s="226" t="s">
        <v>14</v>
      </c>
      <c r="C211" s="82">
        <v>1030</v>
      </c>
      <c r="D211" s="205"/>
      <c r="E211" s="205"/>
      <c r="F211" s="205">
        <v>55.3</v>
      </c>
      <c r="G211" s="186"/>
      <c r="H211" s="209"/>
    </row>
    <row r="212" spans="1:11" s="232" customFormat="1" ht="21" customHeight="1">
      <c r="A212" s="246"/>
      <c r="B212" s="228" t="s">
        <v>137</v>
      </c>
      <c r="C212" s="84">
        <v>1035</v>
      </c>
      <c r="D212" s="205"/>
      <c r="E212" s="205"/>
      <c r="F212" s="78">
        <v>55.3</v>
      </c>
      <c r="G212" s="186"/>
      <c r="H212" s="209"/>
    </row>
    <row r="213" spans="1:11" ht="40.5" customHeight="1">
      <c r="A213" s="238" t="s">
        <v>537</v>
      </c>
      <c r="B213" s="206" t="s">
        <v>297</v>
      </c>
      <c r="C213" s="84"/>
      <c r="D213" s="205">
        <f>D215</f>
        <v>7</v>
      </c>
      <c r="E213" s="205"/>
      <c r="F213" s="205">
        <f>F215</f>
        <v>0</v>
      </c>
      <c r="G213" s="79">
        <f t="shared" si="28"/>
        <v>0</v>
      </c>
      <c r="H213" s="195" t="e">
        <f t="shared" si="29"/>
        <v>#DIV/0!</v>
      </c>
    </row>
    <row r="214" spans="1:11" ht="18.75" customHeight="1">
      <c r="A214" s="238"/>
      <c r="B214" s="188" t="s">
        <v>130</v>
      </c>
      <c r="C214" s="84"/>
      <c r="D214" s="205"/>
      <c r="E214" s="205"/>
      <c r="F214" s="205"/>
      <c r="G214" s="79"/>
      <c r="H214" s="195"/>
    </row>
    <row r="215" spans="1:11" ht="46.5" customHeight="1">
      <c r="A215" s="246" t="s">
        <v>538</v>
      </c>
      <c r="B215" s="81" t="s">
        <v>134</v>
      </c>
      <c r="C215" s="82">
        <v>1010</v>
      </c>
      <c r="D215" s="191">
        <f>D222</f>
        <v>7</v>
      </c>
      <c r="E215" s="191"/>
      <c r="F215" s="191">
        <f>F222</f>
        <v>0</v>
      </c>
      <c r="G215" s="192">
        <f t="shared" si="28"/>
        <v>0</v>
      </c>
      <c r="H215" s="215" t="e">
        <f t="shared" si="29"/>
        <v>#DIV/0!</v>
      </c>
    </row>
    <row r="216" spans="1:11" ht="23.25" customHeight="1">
      <c r="A216" s="246" t="s">
        <v>539</v>
      </c>
      <c r="B216" s="83" t="s">
        <v>158</v>
      </c>
      <c r="C216" s="82">
        <v>1011</v>
      </c>
      <c r="D216" s="191">
        <v>7</v>
      </c>
      <c r="E216" s="191"/>
      <c r="F216" s="191"/>
      <c r="G216" s="192">
        <f t="shared" ref="G216" si="31">F216-E216</f>
        <v>0</v>
      </c>
      <c r="H216" s="215" t="e">
        <f t="shared" ref="H216" si="32">(F216/E216)*100</f>
        <v>#DIV/0!</v>
      </c>
    </row>
    <row r="217" spans="1:11" ht="23.25" customHeight="1">
      <c r="A217" s="246"/>
      <c r="B217" s="23" t="s">
        <v>212</v>
      </c>
      <c r="C217" s="82"/>
      <c r="D217" s="191"/>
      <c r="E217" s="191"/>
      <c r="F217" s="191"/>
      <c r="G217" s="192"/>
      <c r="H217" s="215"/>
    </row>
    <row r="218" spans="1:11" ht="23.25" customHeight="1">
      <c r="A218" s="246"/>
      <c r="B218" s="23" t="s">
        <v>213</v>
      </c>
      <c r="C218" s="82"/>
      <c r="D218" s="191"/>
      <c r="E218" s="191"/>
      <c r="F218" s="191"/>
      <c r="G218" s="192"/>
      <c r="H218" s="215"/>
    </row>
    <row r="219" spans="1:11" ht="23.25" customHeight="1">
      <c r="A219" s="246"/>
      <c r="B219" s="23" t="s">
        <v>214</v>
      </c>
      <c r="C219" s="82"/>
      <c r="D219" s="191"/>
      <c r="E219" s="191"/>
      <c r="F219" s="191"/>
      <c r="G219" s="192"/>
      <c r="H219" s="215"/>
    </row>
    <row r="220" spans="1:11" ht="23.25" customHeight="1">
      <c r="A220" s="246"/>
      <c r="B220" s="23" t="s">
        <v>215</v>
      </c>
      <c r="C220" s="82"/>
      <c r="D220" s="191"/>
      <c r="E220" s="191"/>
      <c r="F220" s="191"/>
      <c r="G220" s="192"/>
      <c r="H220" s="215"/>
    </row>
    <row r="221" spans="1:11" ht="23.25" customHeight="1">
      <c r="A221" s="246"/>
      <c r="B221" s="23" t="s">
        <v>216</v>
      </c>
      <c r="C221" s="82"/>
      <c r="D221" s="191"/>
      <c r="E221" s="191"/>
      <c r="F221" s="191"/>
      <c r="G221" s="192"/>
      <c r="H221" s="215"/>
    </row>
    <row r="222" spans="1:11" ht="24.75" customHeight="1">
      <c r="A222" s="247"/>
      <c r="B222" s="23" t="s">
        <v>210</v>
      </c>
      <c r="C222" s="85"/>
      <c r="D222" s="78">
        <v>7</v>
      </c>
      <c r="E222" s="78"/>
      <c r="F222" s="78"/>
      <c r="G222" s="79">
        <f t="shared" si="28"/>
        <v>0</v>
      </c>
      <c r="H222" s="195" t="e">
        <f t="shared" si="29"/>
        <v>#DIV/0!</v>
      </c>
    </row>
    <row r="223" spans="1:11" ht="38.25" customHeight="1">
      <c r="A223" s="238" t="s">
        <v>540</v>
      </c>
      <c r="B223" s="206" t="s">
        <v>298</v>
      </c>
      <c r="C223" s="85"/>
      <c r="D223" s="205">
        <f>D225+D227</f>
        <v>3091.5</v>
      </c>
      <c r="E223" s="205">
        <f t="shared" ref="E223" si="33">E225+E227</f>
        <v>12000</v>
      </c>
      <c r="F223" s="205">
        <f>F225+F227</f>
        <v>24874.100000000002</v>
      </c>
      <c r="G223" s="79">
        <f t="shared" si="28"/>
        <v>12874.100000000002</v>
      </c>
      <c r="H223" s="79">
        <f t="shared" si="29"/>
        <v>207.28416666666666</v>
      </c>
      <c r="K223" s="116"/>
    </row>
    <row r="224" spans="1:11" ht="21" customHeight="1">
      <c r="A224" s="238"/>
      <c r="B224" s="188" t="s">
        <v>130</v>
      </c>
      <c r="C224" s="85"/>
      <c r="D224" s="205"/>
      <c r="E224" s="205"/>
      <c r="F224" s="205"/>
      <c r="G224" s="79"/>
      <c r="H224" s="79"/>
    </row>
    <row r="225" spans="1:10" ht="42.75" customHeight="1">
      <c r="A225" s="238" t="s">
        <v>541</v>
      </c>
      <c r="B225" s="206" t="s">
        <v>134</v>
      </c>
      <c r="C225" s="84">
        <v>1010</v>
      </c>
      <c r="D225" s="205">
        <f>D226</f>
        <v>1295.5999999999999</v>
      </c>
      <c r="E225" s="205">
        <f>E226</f>
        <v>8000</v>
      </c>
      <c r="F225" s="205">
        <f>F226</f>
        <v>22290.9</v>
      </c>
      <c r="G225" s="186">
        <f t="shared" si="28"/>
        <v>14290.900000000001</v>
      </c>
      <c r="H225" s="186">
        <f t="shared" si="29"/>
        <v>278.63625000000002</v>
      </c>
    </row>
    <row r="226" spans="1:10" ht="20.100000000000001" customHeight="1">
      <c r="A226" s="246" t="s">
        <v>542</v>
      </c>
      <c r="B226" s="190" t="s">
        <v>299</v>
      </c>
      <c r="C226" s="82">
        <v>1014</v>
      </c>
      <c r="D226" s="191">
        <v>1295.5999999999999</v>
      </c>
      <c r="E226" s="191">
        <v>8000</v>
      </c>
      <c r="F226" s="191">
        <v>22290.9</v>
      </c>
      <c r="G226" s="192">
        <f t="shared" si="28"/>
        <v>14290.900000000001</v>
      </c>
      <c r="H226" s="192">
        <f t="shared" si="29"/>
        <v>278.63625000000002</v>
      </c>
    </row>
    <row r="227" spans="1:10" ht="20.100000000000001" customHeight="1">
      <c r="A227" s="238" t="s">
        <v>543</v>
      </c>
      <c r="B227" s="206" t="s">
        <v>137</v>
      </c>
      <c r="C227" s="84">
        <v>1030</v>
      </c>
      <c r="D227" s="205">
        <f>D228</f>
        <v>1795.9</v>
      </c>
      <c r="E227" s="233">
        <f>E228</f>
        <v>4000</v>
      </c>
      <c r="F227" s="205">
        <f>F228</f>
        <v>2583.1999999999998</v>
      </c>
      <c r="G227" s="186">
        <f t="shared" si="28"/>
        <v>-1416.8000000000002</v>
      </c>
      <c r="H227" s="209">
        <f t="shared" si="29"/>
        <v>64.58</v>
      </c>
    </row>
    <row r="228" spans="1:10" ht="20.100000000000001" customHeight="1">
      <c r="A228" s="246" t="s">
        <v>544</v>
      </c>
      <c r="B228" s="190" t="s">
        <v>300</v>
      </c>
      <c r="C228" s="82">
        <v>1034</v>
      </c>
      <c r="D228" s="191">
        <v>1795.9</v>
      </c>
      <c r="E228" s="234">
        <v>4000</v>
      </c>
      <c r="F228" s="191">
        <v>2583.1999999999998</v>
      </c>
      <c r="G228" s="192">
        <f t="shared" si="28"/>
        <v>-1416.8000000000002</v>
      </c>
      <c r="H228" s="215">
        <f t="shared" si="29"/>
        <v>64.58</v>
      </c>
      <c r="J228" s="116"/>
    </row>
    <row r="229" spans="1:10" ht="44.25" customHeight="1">
      <c r="B229" s="9"/>
      <c r="D229" s="7"/>
      <c r="E229" s="8"/>
      <c r="F229" s="8"/>
    </row>
    <row r="230" spans="1:10" ht="59.25" customHeight="1">
      <c r="B230" s="45" t="s">
        <v>261</v>
      </c>
      <c r="C230" s="46"/>
      <c r="D230" s="323"/>
      <c r="E230" s="323"/>
      <c r="F230" s="94"/>
      <c r="G230" s="306" t="s">
        <v>391</v>
      </c>
      <c r="H230" s="306"/>
    </row>
    <row r="231" spans="1:10" ht="34.5" customHeight="1">
      <c r="B231" s="123" t="s">
        <v>92</v>
      </c>
      <c r="D231" s="324" t="s">
        <v>106</v>
      </c>
      <c r="E231" s="324"/>
      <c r="F231" s="95"/>
      <c r="G231" s="302" t="s">
        <v>19</v>
      </c>
      <c r="H231" s="302"/>
    </row>
    <row r="232" spans="1:10" ht="29.25" customHeight="1">
      <c r="B232" s="9"/>
      <c r="D232" s="7"/>
      <c r="E232" s="8"/>
      <c r="F232" s="8"/>
    </row>
    <row r="233" spans="1:10" ht="35.25" customHeight="1">
      <c r="B233" s="9"/>
      <c r="D233" s="7"/>
      <c r="E233" s="8"/>
      <c r="F233" s="8"/>
    </row>
    <row r="234" spans="1:10" ht="35.25" customHeight="1">
      <c r="B234" s="9"/>
      <c r="D234" s="7"/>
      <c r="E234" s="8"/>
      <c r="F234" s="8"/>
    </row>
    <row r="235" spans="1:10" s="6" customFormat="1" ht="39" customHeight="1">
      <c r="A235" s="235"/>
      <c r="B235" s="9"/>
      <c r="C235" s="123"/>
      <c r="D235" s="7"/>
      <c r="E235" s="8"/>
      <c r="F235" s="8"/>
      <c r="G235" s="3"/>
      <c r="H235" s="3"/>
    </row>
    <row r="236" spans="1:10" s="6" customFormat="1" ht="32.25" customHeight="1">
      <c r="A236" s="235"/>
      <c r="B236" s="9"/>
      <c r="C236" s="123"/>
      <c r="D236" s="7"/>
      <c r="E236" s="8"/>
      <c r="F236" s="8"/>
      <c r="G236" s="3"/>
      <c r="H236" s="3"/>
    </row>
    <row r="237" spans="1:10" s="6" customFormat="1" ht="31.5" customHeight="1">
      <c r="A237" s="235"/>
      <c r="B237" s="9"/>
      <c r="C237" s="123"/>
      <c r="D237" s="7"/>
      <c r="E237" s="8"/>
      <c r="F237" s="8"/>
      <c r="G237" s="3"/>
      <c r="H237" s="3"/>
    </row>
    <row r="238" spans="1:10" s="6" customFormat="1" ht="31.5" customHeight="1">
      <c r="A238" s="235"/>
      <c r="B238" s="9"/>
      <c r="C238" s="123"/>
      <c r="D238" s="7"/>
      <c r="E238" s="8"/>
      <c r="F238" s="8"/>
      <c r="G238" s="3"/>
      <c r="H238" s="3"/>
    </row>
    <row r="239" spans="1:10" s="6" customFormat="1" ht="29.25" customHeight="1">
      <c r="A239" s="235"/>
      <c r="B239" s="9"/>
      <c r="C239" s="123"/>
      <c r="D239" s="7"/>
      <c r="E239" s="8"/>
      <c r="F239" s="8"/>
      <c r="G239" s="3"/>
      <c r="H239" s="3"/>
    </row>
    <row r="240" spans="1:10" s="6" customFormat="1" ht="35.25" customHeight="1">
      <c r="A240" s="235"/>
      <c r="B240" s="9"/>
      <c r="C240" s="123"/>
      <c r="D240" s="7"/>
      <c r="E240" s="8"/>
      <c r="F240" s="8"/>
      <c r="G240" s="3"/>
      <c r="H240" s="3"/>
    </row>
    <row r="241" spans="1:8" s="6" customFormat="1" ht="41.25" customHeight="1">
      <c r="A241" s="235"/>
      <c r="B241" s="9"/>
      <c r="C241" s="123"/>
      <c r="D241" s="7"/>
      <c r="E241" s="8"/>
      <c r="F241" s="8"/>
      <c r="G241" s="3"/>
      <c r="H241" s="3"/>
    </row>
    <row r="242" spans="1:8" s="6" customFormat="1" ht="35.25" customHeight="1">
      <c r="A242" s="235"/>
      <c r="B242" s="9"/>
      <c r="C242" s="123"/>
      <c r="D242" s="7"/>
      <c r="E242" s="8"/>
      <c r="F242" s="8"/>
      <c r="G242" s="3"/>
      <c r="H242" s="3"/>
    </row>
    <row r="243" spans="1:8" s="6" customFormat="1" ht="41.25" customHeight="1">
      <c r="A243" s="235"/>
      <c r="B243" s="9"/>
      <c r="C243" s="123"/>
      <c r="D243" s="7"/>
      <c r="E243" s="8"/>
      <c r="F243" s="8"/>
      <c r="G243" s="3"/>
      <c r="H243" s="3"/>
    </row>
    <row r="244" spans="1:8" s="6" customFormat="1" ht="37.5" customHeight="1">
      <c r="A244" s="235"/>
      <c r="B244" s="9"/>
      <c r="C244" s="123"/>
      <c r="D244" s="7"/>
      <c r="E244" s="8"/>
      <c r="F244" s="8"/>
      <c r="G244" s="3"/>
      <c r="H244" s="3"/>
    </row>
    <row r="245" spans="1:8" s="6" customFormat="1" ht="37.5" customHeight="1">
      <c r="A245" s="235"/>
      <c r="B245" s="9"/>
      <c r="C245" s="123"/>
      <c r="D245" s="7"/>
      <c r="E245" s="8"/>
      <c r="F245" s="8"/>
      <c r="G245" s="3"/>
      <c r="H245" s="3"/>
    </row>
    <row r="246" spans="1:8" s="6" customFormat="1" ht="39" customHeight="1">
      <c r="A246" s="235"/>
      <c r="B246" s="9"/>
      <c r="C246" s="123"/>
      <c r="D246" s="7"/>
      <c r="E246" s="8"/>
      <c r="F246" s="8"/>
      <c r="G246" s="3"/>
      <c r="H246" s="3"/>
    </row>
    <row r="247" spans="1:8" s="6" customFormat="1" ht="35.25" customHeight="1">
      <c r="A247" s="235"/>
      <c r="B247" s="9"/>
      <c r="C247" s="123"/>
      <c r="D247" s="7"/>
      <c r="E247" s="8"/>
      <c r="F247" s="8"/>
      <c r="G247" s="3"/>
      <c r="H247" s="3"/>
    </row>
    <row r="248" spans="1:8" s="6" customFormat="1" ht="37.5" customHeight="1">
      <c r="A248" s="235"/>
      <c r="B248" s="9"/>
      <c r="C248" s="123"/>
      <c r="D248" s="7"/>
      <c r="E248" s="8"/>
      <c r="F248" s="8"/>
      <c r="G248" s="3"/>
      <c r="H248" s="3"/>
    </row>
    <row r="249" spans="1:8" s="6" customFormat="1" ht="31.5" customHeight="1">
      <c r="A249" s="235"/>
      <c r="B249" s="9"/>
      <c r="C249" s="123"/>
      <c r="D249" s="7"/>
      <c r="E249" s="8"/>
      <c r="F249" s="8"/>
      <c r="G249" s="3"/>
      <c r="H249" s="3"/>
    </row>
    <row r="250" spans="1:8" s="6" customFormat="1" ht="31.5" customHeight="1">
      <c r="A250" s="235"/>
      <c r="B250" s="9"/>
      <c r="C250" s="123"/>
      <c r="D250" s="7"/>
      <c r="E250" s="8"/>
      <c r="F250" s="8"/>
      <c r="G250" s="3"/>
      <c r="H250" s="3"/>
    </row>
    <row r="251" spans="1:8">
      <c r="B251" s="9"/>
      <c r="D251" s="7"/>
      <c r="E251" s="8"/>
      <c r="F251" s="8"/>
    </row>
    <row r="252" spans="1:8" ht="24.75" customHeight="1">
      <c r="B252" s="9"/>
      <c r="D252" s="7"/>
      <c r="E252" s="8"/>
      <c r="F252" s="8"/>
    </row>
    <row r="253" spans="1:8">
      <c r="B253" s="9"/>
      <c r="D253" s="7"/>
      <c r="E253" s="8"/>
      <c r="F253" s="8"/>
    </row>
    <row r="254" spans="1:8">
      <c r="B254" s="9"/>
      <c r="D254" s="7"/>
      <c r="E254" s="8"/>
      <c r="F254" s="8"/>
    </row>
    <row r="255" spans="1:8">
      <c r="B255" s="9"/>
      <c r="D255" s="7"/>
      <c r="E255" s="8"/>
      <c r="F255" s="8"/>
    </row>
    <row r="256" spans="1:8">
      <c r="B256" s="9"/>
      <c r="D256" s="7"/>
      <c r="E256" s="8"/>
      <c r="F256" s="8"/>
    </row>
    <row r="257" spans="2:6">
      <c r="B257" s="9"/>
      <c r="D257" s="7"/>
      <c r="E257" s="8"/>
      <c r="F257" s="8"/>
    </row>
    <row r="258" spans="2:6">
      <c r="B258" s="9"/>
      <c r="D258" s="7"/>
      <c r="E258" s="8"/>
      <c r="F258" s="8"/>
    </row>
    <row r="259" spans="2:6">
      <c r="B259" s="9"/>
      <c r="D259" s="7"/>
      <c r="E259" s="8"/>
      <c r="F259" s="8"/>
    </row>
    <row r="260" spans="2:6">
      <c r="B260" s="9"/>
      <c r="D260" s="7"/>
      <c r="E260" s="8"/>
      <c r="F260" s="8"/>
    </row>
    <row r="261" spans="2:6">
      <c r="B261" s="9"/>
      <c r="D261" s="7"/>
      <c r="E261" s="8"/>
      <c r="F261" s="8"/>
    </row>
    <row r="262" spans="2:6">
      <c r="B262" s="9"/>
      <c r="D262" s="7"/>
      <c r="E262" s="8"/>
      <c r="F262" s="8"/>
    </row>
    <row r="263" spans="2:6">
      <c r="B263" s="9"/>
      <c r="D263" s="7"/>
      <c r="E263" s="8"/>
      <c r="F263" s="8"/>
    </row>
    <row r="264" spans="2:6">
      <c r="B264" s="9"/>
      <c r="D264" s="7"/>
      <c r="E264" s="8"/>
      <c r="F264" s="8"/>
    </row>
    <row r="265" spans="2:6">
      <c r="B265" s="9"/>
      <c r="D265" s="7"/>
      <c r="E265" s="8"/>
      <c r="F265" s="8"/>
    </row>
    <row r="266" spans="2:6">
      <c r="B266" s="9"/>
      <c r="D266" s="7"/>
      <c r="E266" s="8"/>
      <c r="F266" s="8"/>
    </row>
    <row r="267" spans="2:6">
      <c r="B267" s="9"/>
      <c r="D267" s="7"/>
      <c r="E267" s="8"/>
      <c r="F267" s="8"/>
    </row>
    <row r="268" spans="2:6">
      <c r="B268" s="9"/>
      <c r="D268" s="7"/>
      <c r="E268" s="8"/>
      <c r="F268" s="8"/>
    </row>
    <row r="269" spans="2:6">
      <c r="B269" s="9"/>
      <c r="D269" s="7"/>
      <c r="E269" s="8"/>
      <c r="F269" s="8"/>
    </row>
    <row r="270" spans="2:6">
      <c r="B270" s="9"/>
      <c r="D270" s="7"/>
      <c r="E270" s="8"/>
      <c r="F270" s="8"/>
    </row>
    <row r="271" spans="2:6">
      <c r="B271" s="9"/>
      <c r="D271" s="7"/>
      <c r="E271" s="8"/>
      <c r="F271" s="8"/>
    </row>
    <row r="272" spans="2:6">
      <c r="B272" s="9"/>
      <c r="D272" s="7"/>
      <c r="E272" s="8"/>
      <c r="F272" s="8"/>
    </row>
    <row r="273" spans="2:6">
      <c r="B273" s="9"/>
      <c r="D273" s="7"/>
      <c r="E273" s="8"/>
      <c r="F273" s="8"/>
    </row>
    <row r="274" spans="2:6">
      <c r="B274" s="9"/>
      <c r="D274" s="7"/>
      <c r="E274" s="8"/>
      <c r="F274" s="8"/>
    </row>
    <row r="275" spans="2:6">
      <c r="B275" s="9"/>
      <c r="D275" s="7"/>
      <c r="E275" s="8"/>
      <c r="F275" s="8"/>
    </row>
    <row r="276" spans="2:6">
      <c r="B276" s="9"/>
      <c r="D276" s="7"/>
      <c r="E276" s="8"/>
      <c r="F276" s="8"/>
    </row>
    <row r="277" spans="2:6">
      <c r="B277" s="9"/>
      <c r="D277" s="7"/>
      <c r="E277" s="8"/>
      <c r="F277" s="8"/>
    </row>
    <row r="278" spans="2:6">
      <c r="B278" s="9"/>
      <c r="D278" s="7"/>
      <c r="E278" s="8"/>
      <c r="F278" s="8"/>
    </row>
    <row r="279" spans="2:6">
      <c r="B279" s="9"/>
      <c r="D279" s="7"/>
      <c r="E279" s="8"/>
      <c r="F279" s="8"/>
    </row>
    <row r="280" spans="2:6">
      <c r="B280" s="9"/>
      <c r="D280" s="7"/>
      <c r="E280" s="8"/>
      <c r="F280" s="8"/>
    </row>
    <row r="281" spans="2:6">
      <c r="B281" s="9"/>
      <c r="D281" s="7"/>
      <c r="E281" s="8"/>
      <c r="F281" s="8"/>
    </row>
    <row r="282" spans="2:6">
      <c r="B282" s="9"/>
      <c r="D282" s="7"/>
      <c r="E282" s="8"/>
      <c r="F282" s="8"/>
    </row>
    <row r="283" spans="2:6">
      <c r="B283" s="9"/>
      <c r="D283" s="7"/>
      <c r="E283" s="8"/>
      <c r="F283" s="8"/>
    </row>
    <row r="284" spans="2:6">
      <c r="B284" s="9"/>
      <c r="D284" s="7"/>
      <c r="E284" s="8"/>
      <c r="F284" s="8"/>
    </row>
    <row r="285" spans="2:6">
      <c r="B285" s="9"/>
      <c r="D285" s="7"/>
      <c r="E285" s="8"/>
      <c r="F285" s="8"/>
    </row>
    <row r="286" spans="2:6">
      <c r="B286" s="9"/>
    </row>
    <row r="287" spans="2:6">
      <c r="B287" s="10"/>
    </row>
    <row r="288" spans="2:6">
      <c r="B288" s="10"/>
    </row>
    <row r="289" spans="2:2">
      <c r="B289" s="10"/>
    </row>
    <row r="290" spans="2:2">
      <c r="B290" s="10"/>
    </row>
    <row r="291" spans="2:2">
      <c r="B291" s="10"/>
    </row>
    <row r="292" spans="2:2">
      <c r="B292" s="10"/>
    </row>
    <row r="293" spans="2:2">
      <c r="B293" s="10"/>
    </row>
    <row r="294" spans="2:2">
      <c r="B294" s="10"/>
    </row>
    <row r="295" spans="2:2">
      <c r="B295" s="10"/>
    </row>
    <row r="296" spans="2:2">
      <c r="B296" s="10"/>
    </row>
    <row r="297" spans="2:2">
      <c r="B297" s="10"/>
    </row>
    <row r="298" spans="2:2">
      <c r="B298" s="10"/>
    </row>
    <row r="299" spans="2:2">
      <c r="B299" s="10"/>
    </row>
    <row r="300" spans="2:2">
      <c r="B300" s="10"/>
    </row>
    <row r="301" spans="2:2">
      <c r="B301" s="10"/>
    </row>
    <row r="302" spans="2:2">
      <c r="B302" s="10"/>
    </row>
    <row r="303" spans="2:2">
      <c r="B303" s="10"/>
    </row>
    <row r="304" spans="2:2">
      <c r="B304" s="10"/>
    </row>
    <row r="305" spans="2:2">
      <c r="B305" s="10"/>
    </row>
    <row r="306" spans="2:2">
      <c r="B306" s="10"/>
    </row>
    <row r="307" spans="2:2">
      <c r="B307" s="10"/>
    </row>
    <row r="308" spans="2:2">
      <c r="B308" s="10"/>
    </row>
    <row r="309" spans="2:2">
      <c r="B309" s="10"/>
    </row>
    <row r="310" spans="2:2">
      <c r="B310" s="10"/>
    </row>
    <row r="311" spans="2:2">
      <c r="B311" s="10"/>
    </row>
    <row r="312" spans="2:2">
      <c r="B312" s="10"/>
    </row>
    <row r="313" spans="2:2">
      <c r="B313" s="10"/>
    </row>
    <row r="314" spans="2:2">
      <c r="B314" s="10"/>
    </row>
    <row r="315" spans="2:2">
      <c r="B315" s="10"/>
    </row>
    <row r="316" spans="2:2">
      <c r="B316" s="10"/>
    </row>
    <row r="317" spans="2:2">
      <c r="B317" s="10"/>
    </row>
    <row r="318" spans="2:2">
      <c r="B318" s="10"/>
    </row>
    <row r="319" spans="2:2">
      <c r="B319" s="10"/>
    </row>
    <row r="320" spans="2:2">
      <c r="B320" s="10"/>
    </row>
    <row r="321" spans="2:2">
      <c r="B321" s="10"/>
    </row>
    <row r="322" spans="2:2">
      <c r="B322" s="10"/>
    </row>
    <row r="323" spans="2:2">
      <c r="B323" s="10"/>
    </row>
    <row r="324" spans="2:2">
      <c r="B324" s="10"/>
    </row>
    <row r="325" spans="2:2">
      <c r="B325" s="10"/>
    </row>
    <row r="326" spans="2:2">
      <c r="B326" s="10"/>
    </row>
    <row r="327" spans="2:2">
      <c r="B327" s="10"/>
    </row>
    <row r="328" spans="2:2">
      <c r="B328" s="10"/>
    </row>
    <row r="329" spans="2:2">
      <c r="B329" s="10"/>
    </row>
    <row r="330" spans="2:2">
      <c r="B330" s="10"/>
    </row>
    <row r="331" spans="2:2">
      <c r="B331" s="10"/>
    </row>
    <row r="332" spans="2:2">
      <c r="B332" s="10"/>
    </row>
    <row r="333" spans="2:2">
      <c r="B333" s="10"/>
    </row>
    <row r="334" spans="2:2">
      <c r="B334" s="10"/>
    </row>
    <row r="335" spans="2:2">
      <c r="B335" s="10"/>
    </row>
    <row r="336" spans="2:2">
      <c r="B336" s="10"/>
    </row>
    <row r="337" spans="2:2">
      <c r="B337" s="10"/>
    </row>
    <row r="338" spans="2:2">
      <c r="B338" s="10"/>
    </row>
    <row r="339" spans="2:2">
      <c r="B339" s="10"/>
    </row>
    <row r="340" spans="2:2">
      <c r="B340" s="10"/>
    </row>
    <row r="341" spans="2:2">
      <c r="B341" s="10"/>
    </row>
    <row r="342" spans="2:2">
      <c r="B342" s="10"/>
    </row>
    <row r="343" spans="2:2">
      <c r="B343" s="10"/>
    </row>
    <row r="344" spans="2:2">
      <c r="B344" s="10"/>
    </row>
    <row r="345" spans="2:2">
      <c r="B345" s="10"/>
    </row>
    <row r="346" spans="2:2">
      <c r="B346" s="10"/>
    </row>
    <row r="347" spans="2:2">
      <c r="B347" s="10"/>
    </row>
    <row r="348" spans="2:2">
      <c r="B348" s="10"/>
    </row>
    <row r="349" spans="2:2">
      <c r="B349" s="10"/>
    </row>
    <row r="350" spans="2:2">
      <c r="B350" s="10"/>
    </row>
    <row r="351" spans="2:2">
      <c r="B351" s="10"/>
    </row>
    <row r="352" spans="2:2">
      <c r="B352" s="10"/>
    </row>
    <row r="353" spans="2:2">
      <c r="B353" s="10"/>
    </row>
    <row r="354" spans="2:2">
      <c r="B354" s="10"/>
    </row>
    <row r="355" spans="2:2">
      <c r="B355" s="10"/>
    </row>
    <row r="356" spans="2:2">
      <c r="B356" s="10"/>
    </row>
    <row r="357" spans="2:2">
      <c r="B357" s="10"/>
    </row>
    <row r="358" spans="2:2">
      <c r="B358" s="10"/>
    </row>
    <row r="359" spans="2:2">
      <c r="B359" s="10"/>
    </row>
    <row r="360" spans="2:2">
      <c r="B360" s="10"/>
    </row>
    <row r="361" spans="2:2">
      <c r="B361" s="10"/>
    </row>
    <row r="362" spans="2:2">
      <c r="B362" s="10"/>
    </row>
    <row r="363" spans="2:2">
      <c r="B363" s="10"/>
    </row>
    <row r="364" spans="2:2">
      <c r="B364" s="10"/>
    </row>
    <row r="365" spans="2:2">
      <c r="B365" s="10"/>
    </row>
    <row r="366" spans="2:2">
      <c r="B366" s="10"/>
    </row>
    <row r="367" spans="2:2">
      <c r="B367" s="10"/>
    </row>
    <row r="368" spans="2:2">
      <c r="B368" s="10"/>
    </row>
    <row r="369" spans="2:2">
      <c r="B369" s="10"/>
    </row>
    <row r="370" spans="2:2">
      <c r="B370" s="10"/>
    </row>
    <row r="371" spans="2:2">
      <c r="B371" s="10"/>
    </row>
    <row r="372" spans="2:2">
      <c r="B372" s="10"/>
    </row>
    <row r="373" spans="2:2">
      <c r="B373" s="10"/>
    </row>
    <row r="374" spans="2:2">
      <c r="B374" s="10"/>
    </row>
    <row r="375" spans="2:2">
      <c r="B375" s="10"/>
    </row>
    <row r="376" spans="2:2">
      <c r="B376" s="10"/>
    </row>
    <row r="377" spans="2:2">
      <c r="B377" s="10"/>
    </row>
    <row r="378" spans="2:2">
      <c r="B378" s="10"/>
    </row>
    <row r="379" spans="2:2">
      <c r="B379" s="10"/>
    </row>
    <row r="380" spans="2:2">
      <c r="B380" s="10"/>
    </row>
    <row r="381" spans="2:2">
      <c r="B381" s="10"/>
    </row>
    <row r="382" spans="2:2">
      <c r="B382" s="10"/>
    </row>
    <row r="383" spans="2:2">
      <c r="B383" s="10"/>
    </row>
    <row r="384" spans="2:2">
      <c r="B384" s="10"/>
    </row>
    <row r="385" spans="2:2">
      <c r="B385" s="10"/>
    </row>
    <row r="386" spans="2:2">
      <c r="B386" s="10"/>
    </row>
    <row r="387" spans="2:2">
      <c r="B387" s="10"/>
    </row>
    <row r="388" spans="2:2">
      <c r="B388" s="10"/>
    </row>
    <row r="389" spans="2:2">
      <c r="B389" s="10"/>
    </row>
    <row r="390" spans="2:2">
      <c r="B390" s="10"/>
    </row>
    <row r="391" spans="2:2">
      <c r="B391" s="10"/>
    </row>
    <row r="392" spans="2:2">
      <c r="B392" s="10"/>
    </row>
    <row r="393" spans="2:2">
      <c r="B393" s="10"/>
    </row>
    <row r="394" spans="2:2">
      <c r="B394" s="10"/>
    </row>
    <row r="395" spans="2:2">
      <c r="B395" s="10"/>
    </row>
    <row r="396" spans="2:2">
      <c r="B396" s="10"/>
    </row>
    <row r="397" spans="2:2">
      <c r="B397" s="10"/>
    </row>
    <row r="398" spans="2:2">
      <c r="B398" s="10"/>
    </row>
    <row r="399" spans="2:2">
      <c r="B399" s="10"/>
    </row>
    <row r="400" spans="2:2">
      <c r="B400" s="10"/>
    </row>
    <row r="401" spans="2:2">
      <c r="B401" s="10"/>
    </row>
    <row r="402" spans="2:2">
      <c r="B402" s="10"/>
    </row>
    <row r="403" spans="2:2">
      <c r="B403" s="10"/>
    </row>
    <row r="404" spans="2:2">
      <c r="B404" s="10"/>
    </row>
    <row r="405" spans="2:2">
      <c r="B405" s="10"/>
    </row>
    <row r="406" spans="2:2">
      <c r="B406" s="10"/>
    </row>
    <row r="407" spans="2:2">
      <c r="B407" s="10"/>
    </row>
    <row r="408" spans="2:2">
      <c r="B408" s="10"/>
    </row>
    <row r="409" spans="2:2">
      <c r="B409" s="10"/>
    </row>
    <row r="410" spans="2:2">
      <c r="B410" s="10"/>
    </row>
    <row r="411" spans="2:2">
      <c r="B411" s="10"/>
    </row>
    <row r="412" spans="2:2">
      <c r="B412" s="10"/>
    </row>
    <row r="413" spans="2:2">
      <c r="B413" s="10"/>
    </row>
    <row r="414" spans="2:2">
      <c r="B414" s="10"/>
    </row>
    <row r="415" spans="2:2">
      <c r="B415" s="10"/>
    </row>
    <row r="416" spans="2:2">
      <c r="B416" s="10"/>
    </row>
    <row r="417" spans="2:2">
      <c r="B417" s="10"/>
    </row>
    <row r="418" spans="2:2">
      <c r="B418" s="10"/>
    </row>
    <row r="419" spans="2:2">
      <c r="B419" s="10"/>
    </row>
    <row r="420" spans="2:2">
      <c r="B420" s="10"/>
    </row>
    <row r="421" spans="2:2">
      <c r="B421" s="10"/>
    </row>
    <row r="422" spans="2:2">
      <c r="B422" s="10"/>
    </row>
    <row r="423" spans="2:2">
      <c r="B423" s="10"/>
    </row>
    <row r="424" spans="2:2">
      <c r="B424" s="10"/>
    </row>
    <row r="425" spans="2:2">
      <c r="B425" s="10"/>
    </row>
    <row r="426" spans="2:2">
      <c r="B426" s="10"/>
    </row>
    <row r="427" spans="2:2">
      <c r="B427" s="10"/>
    </row>
    <row r="428" spans="2:2">
      <c r="B428" s="10"/>
    </row>
    <row r="429" spans="2:2">
      <c r="B429" s="10"/>
    </row>
    <row r="430" spans="2:2">
      <c r="B430" s="10"/>
    </row>
    <row r="431" spans="2:2">
      <c r="B431" s="10"/>
    </row>
    <row r="432" spans="2:2">
      <c r="B432" s="10"/>
    </row>
    <row r="433" spans="2:2">
      <c r="B433" s="10"/>
    </row>
    <row r="434" spans="2:2">
      <c r="B434" s="10"/>
    </row>
    <row r="435" spans="2:2">
      <c r="B435" s="10"/>
    </row>
    <row r="436" spans="2:2">
      <c r="B436" s="10"/>
    </row>
    <row r="437" spans="2:2">
      <c r="B437" s="10"/>
    </row>
    <row r="438" spans="2:2">
      <c r="B438" s="10"/>
    </row>
    <row r="439" spans="2:2">
      <c r="B439" s="10"/>
    </row>
    <row r="440" spans="2:2">
      <c r="B440" s="10"/>
    </row>
    <row r="441" spans="2:2">
      <c r="B441" s="10"/>
    </row>
    <row r="442" spans="2:2">
      <c r="B442" s="10"/>
    </row>
    <row r="443" spans="2:2">
      <c r="B443" s="10"/>
    </row>
    <row r="444" spans="2:2">
      <c r="B444" s="10"/>
    </row>
    <row r="445" spans="2:2">
      <c r="B445" s="10"/>
    </row>
    <row r="446" spans="2:2">
      <c r="B446" s="10"/>
    </row>
    <row r="447" spans="2:2">
      <c r="B447" s="10"/>
    </row>
    <row r="448" spans="2:2">
      <c r="B448" s="10"/>
    </row>
    <row r="449" spans="2:2">
      <c r="B449" s="10"/>
    </row>
    <row r="450" spans="2:2">
      <c r="B450" s="10"/>
    </row>
    <row r="451" spans="2:2">
      <c r="B451" s="10"/>
    </row>
    <row r="452" spans="2:2">
      <c r="B452" s="10"/>
    </row>
    <row r="453" spans="2:2">
      <c r="B453" s="10"/>
    </row>
  </sheetData>
  <mergeCells count="6">
    <mergeCell ref="D230:E230"/>
    <mergeCell ref="D231:E231"/>
    <mergeCell ref="B1:H1"/>
    <mergeCell ref="A5:B5"/>
    <mergeCell ref="G231:H231"/>
    <mergeCell ref="G230:H230"/>
  </mergeCells>
  <pageMargins left="0.59055118110236227" right="0.59055118110236227" top="0.78740157480314965" bottom="0.39370078740157483" header="0.31496062992125984" footer="0.31496062992125984"/>
  <pageSetup paperSize="9" scale="94" orientation="landscape" r:id="rId1"/>
  <rowBreaks count="2" manualBreakCount="2">
    <brk id="17" max="7" man="1"/>
    <brk id="43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N376"/>
  <sheetViews>
    <sheetView view="pageBreakPreview" zoomScale="90" zoomScaleNormal="100" zoomScaleSheetLayoutView="90" workbookViewId="0">
      <selection activeCell="A21" sqref="A21"/>
    </sheetView>
  </sheetViews>
  <sheetFormatPr defaultRowHeight="18.75"/>
  <cols>
    <col min="1" max="1" width="66.5703125" style="101" customWidth="1"/>
    <col min="2" max="2" width="12" style="123" customWidth="1"/>
    <col min="3" max="3" width="12.85546875" style="123" customWidth="1"/>
    <col min="4" max="4" width="13.42578125" style="123" customWidth="1"/>
    <col min="5" max="5" width="16.140625" style="123" customWidth="1"/>
    <col min="6" max="6" width="16" style="123" customWidth="1"/>
    <col min="7" max="7" width="16.42578125" style="3" customWidth="1"/>
    <col min="8" max="9" width="9.140625" style="3"/>
    <col min="10" max="10" width="35.140625" style="3" customWidth="1"/>
    <col min="11" max="13" width="9.140625" style="3" hidden="1" customWidth="1"/>
    <col min="14" max="14" width="16.85546875" style="3" customWidth="1"/>
    <col min="15" max="16384" width="9.140625" style="3"/>
  </cols>
  <sheetData>
    <row r="2" spans="1:14" ht="20.25">
      <c r="A2" s="320" t="s">
        <v>151</v>
      </c>
      <c r="B2" s="320"/>
      <c r="C2" s="320"/>
      <c r="D2" s="320"/>
      <c r="E2" s="320"/>
      <c r="F2" s="320"/>
    </row>
    <row r="3" spans="1:14">
      <c r="A3" s="97"/>
      <c r="B3" s="5"/>
      <c r="C3" s="4"/>
      <c r="D3" s="4"/>
      <c r="E3" s="4"/>
      <c r="F3" s="5"/>
      <c r="G3" s="3" t="s">
        <v>105</v>
      </c>
    </row>
    <row r="4" spans="1:14" ht="61.5" customHeight="1">
      <c r="A4" s="249" t="s">
        <v>31</v>
      </c>
      <c r="B4" s="13" t="s">
        <v>5</v>
      </c>
      <c r="C4" s="13" t="s">
        <v>181</v>
      </c>
      <c r="D4" s="13" t="s">
        <v>428</v>
      </c>
      <c r="E4" s="13" t="s">
        <v>429</v>
      </c>
      <c r="F4" s="250" t="s">
        <v>163</v>
      </c>
      <c r="G4" s="251" t="s">
        <v>167</v>
      </c>
    </row>
    <row r="5" spans="1:14" ht="19.5" customHeight="1">
      <c r="A5" s="252">
        <v>1</v>
      </c>
      <c r="B5" s="126">
        <v>2</v>
      </c>
      <c r="C5" s="126">
        <v>3</v>
      </c>
      <c r="D5" s="126">
        <v>4</v>
      </c>
      <c r="E5" s="126">
        <v>5</v>
      </c>
      <c r="F5" s="126">
        <v>6</v>
      </c>
      <c r="G5" s="125">
        <v>7</v>
      </c>
    </row>
    <row r="6" spans="1:14" ht="26.25" customHeight="1">
      <c r="A6" s="253" t="s">
        <v>20</v>
      </c>
      <c r="B6" s="254"/>
      <c r="C6" s="103"/>
      <c r="D6" s="103"/>
      <c r="E6" s="103"/>
      <c r="F6" s="103"/>
      <c r="G6" s="255"/>
    </row>
    <row r="7" spans="1:14" ht="33" customHeight="1">
      <c r="A7" s="253" t="s">
        <v>107</v>
      </c>
      <c r="B7" s="256">
        <v>3000</v>
      </c>
      <c r="C7" s="104">
        <f t="shared" ref="C7" si="0">C8+C12+C18</f>
        <v>159595.50000000003</v>
      </c>
      <c r="D7" s="104">
        <f t="shared" ref="D7" si="1">D8+D12+D18</f>
        <v>211959.1</v>
      </c>
      <c r="E7" s="298">
        <v>249664.7</v>
      </c>
      <c r="F7" s="104">
        <f t="shared" ref="F7" si="2">E7-D7</f>
        <v>37705.600000000006</v>
      </c>
      <c r="G7" s="257">
        <f t="shared" ref="G7" si="3">(E7/D7)*100</f>
        <v>117.78909232960511</v>
      </c>
    </row>
    <row r="8" spans="1:14" ht="24.75" customHeight="1">
      <c r="A8" s="258" t="s">
        <v>81</v>
      </c>
      <c r="B8" s="259">
        <v>3010</v>
      </c>
      <c r="C8" s="105">
        <f>C9+C10</f>
        <v>145291.40000000002</v>
      </c>
      <c r="D8" s="105">
        <f t="shared" ref="D8" si="4">D9+D10+D11</f>
        <v>194177</v>
      </c>
      <c r="E8" s="297">
        <f>E9+E10+E11</f>
        <v>249664.7</v>
      </c>
      <c r="F8" s="105">
        <f t="shared" ref="F8:F149" si="5">E8-D8</f>
        <v>55487.700000000012</v>
      </c>
      <c r="G8" s="260">
        <f t="shared" ref="G8:G30" si="6">(E8/D8)*100</f>
        <v>128.57583544910057</v>
      </c>
    </row>
    <row r="9" spans="1:14" ht="39" customHeight="1">
      <c r="A9" s="98" t="s">
        <v>184</v>
      </c>
      <c r="B9" s="254"/>
      <c r="C9" s="103">
        <v>145130.20000000001</v>
      </c>
      <c r="D9" s="103">
        <v>194000</v>
      </c>
      <c r="E9" s="14">
        <v>249305.2</v>
      </c>
      <c r="F9" s="103">
        <f t="shared" ref="F9:F10" si="7">E9-D9</f>
        <v>55305.200000000012</v>
      </c>
      <c r="G9" s="255">
        <f t="shared" ref="G9:G10" si="8">(E9/D9)*100</f>
        <v>128.50783505154638</v>
      </c>
    </row>
    <row r="10" spans="1:14" ht="39" customHeight="1">
      <c r="A10" s="98" t="s">
        <v>510</v>
      </c>
      <c r="B10" s="254"/>
      <c r="C10" s="103">
        <v>161.19999999999999</v>
      </c>
      <c r="D10" s="103">
        <v>177</v>
      </c>
      <c r="E10" s="14">
        <v>304.2</v>
      </c>
      <c r="F10" s="103">
        <f t="shared" si="7"/>
        <v>127.19999999999999</v>
      </c>
      <c r="G10" s="255">
        <f t="shared" si="8"/>
        <v>171.86440677966101</v>
      </c>
    </row>
    <row r="11" spans="1:14" ht="41.25" customHeight="1">
      <c r="A11" s="98" t="s">
        <v>188</v>
      </c>
      <c r="B11" s="259"/>
      <c r="C11" s="103"/>
      <c r="D11" s="103"/>
      <c r="E11" s="14">
        <v>55.3</v>
      </c>
      <c r="F11" s="103">
        <f t="shared" si="5"/>
        <v>55.3</v>
      </c>
      <c r="G11" s="255" t="e">
        <f t="shared" si="6"/>
        <v>#DIV/0!</v>
      </c>
    </row>
    <row r="12" spans="1:14" ht="27.75" customHeight="1">
      <c r="A12" s="258" t="s">
        <v>108</v>
      </c>
      <c r="B12" s="259">
        <v>3020</v>
      </c>
      <c r="C12" s="105">
        <f t="shared" ref="C12" si="9">C13+C14+C15+C16</f>
        <v>14132.9</v>
      </c>
      <c r="D12" s="105">
        <f t="shared" ref="D12" si="10">D13+D14+D15+D16</f>
        <v>17582.099999999999</v>
      </c>
      <c r="E12" s="297">
        <f>E13+E14+E15+E16+E17</f>
        <v>31867.8</v>
      </c>
      <c r="F12" s="103">
        <f t="shared" si="5"/>
        <v>14285.7</v>
      </c>
      <c r="G12" s="255">
        <f t="shared" si="6"/>
        <v>181.25138635316603</v>
      </c>
      <c r="I12" s="166" t="s">
        <v>191</v>
      </c>
      <c r="J12" s="15" t="s">
        <v>192</v>
      </c>
      <c r="K12" s="165"/>
      <c r="L12" s="14">
        <v>157.5</v>
      </c>
      <c r="M12" s="14">
        <v>180</v>
      </c>
      <c r="N12" s="14">
        <v>185.8</v>
      </c>
    </row>
    <row r="13" spans="1:14" ht="27" customHeight="1">
      <c r="A13" s="261" t="s">
        <v>189</v>
      </c>
      <c r="B13" s="254"/>
      <c r="C13" s="106"/>
      <c r="D13" s="106"/>
      <c r="E13" s="106"/>
      <c r="F13" s="103">
        <f t="shared" ref="F13:F15" si="11">E13-D13</f>
        <v>0</v>
      </c>
      <c r="G13" s="255" t="e">
        <f t="shared" ref="G13:G15" si="12">(E13/D13)*100</f>
        <v>#DIV/0!</v>
      </c>
      <c r="I13" s="166" t="s">
        <v>193</v>
      </c>
      <c r="J13" s="15" t="s">
        <v>194</v>
      </c>
      <c r="K13" s="165"/>
      <c r="L13" s="14">
        <v>13.7</v>
      </c>
      <c r="M13" s="14">
        <v>20</v>
      </c>
      <c r="N13" s="14">
        <v>2.6</v>
      </c>
    </row>
    <row r="14" spans="1:14" ht="27" customHeight="1">
      <c r="A14" s="261" t="s">
        <v>317</v>
      </c>
      <c r="B14" s="254"/>
      <c r="C14" s="106">
        <v>157.9</v>
      </c>
      <c r="D14" s="106"/>
      <c r="E14" s="106"/>
      <c r="F14" s="103">
        <f t="shared" si="11"/>
        <v>0</v>
      </c>
      <c r="G14" s="255" t="e">
        <f t="shared" si="12"/>
        <v>#DIV/0!</v>
      </c>
      <c r="I14" s="166" t="s">
        <v>195</v>
      </c>
      <c r="J14" s="15" t="s">
        <v>447</v>
      </c>
      <c r="K14" s="165"/>
      <c r="L14" s="14">
        <v>5769.1</v>
      </c>
      <c r="M14" s="14"/>
      <c r="N14" s="14">
        <v>35577.599999999999</v>
      </c>
    </row>
    <row r="15" spans="1:14" ht="51" customHeight="1">
      <c r="A15" s="261" t="s">
        <v>190</v>
      </c>
      <c r="B15" s="254"/>
      <c r="C15" s="106">
        <v>13461.4</v>
      </c>
      <c r="D15" s="106">
        <v>17045.3</v>
      </c>
      <c r="E15" s="16">
        <v>31169.1</v>
      </c>
      <c r="F15" s="103">
        <f t="shared" si="11"/>
        <v>14123.8</v>
      </c>
      <c r="G15" s="255">
        <f t="shared" si="12"/>
        <v>182.86037793409326</v>
      </c>
      <c r="I15" s="166"/>
      <c r="J15" s="15" t="s">
        <v>446</v>
      </c>
      <c r="K15" s="165"/>
      <c r="L15" s="14"/>
      <c r="M15" s="14"/>
      <c r="N15" s="14">
        <v>63</v>
      </c>
    </row>
    <row r="16" spans="1:14" ht="39.75" customHeight="1">
      <c r="A16" s="261" t="s">
        <v>414</v>
      </c>
      <c r="B16" s="259"/>
      <c r="C16" s="106">
        <v>513.6</v>
      </c>
      <c r="D16" s="106">
        <v>536.79999999999995</v>
      </c>
      <c r="E16" s="106"/>
      <c r="F16" s="103">
        <f t="shared" si="5"/>
        <v>-536.79999999999995</v>
      </c>
      <c r="G16" s="255">
        <f t="shared" si="6"/>
        <v>0</v>
      </c>
      <c r="I16" s="166" t="s">
        <v>196</v>
      </c>
      <c r="J16" s="15" t="s">
        <v>445</v>
      </c>
      <c r="K16" s="42"/>
      <c r="L16" s="14"/>
      <c r="M16" s="14"/>
      <c r="N16" s="14">
        <v>28.6</v>
      </c>
    </row>
    <row r="17" spans="1:14" ht="67.5" customHeight="1">
      <c r="A17" s="168" t="s">
        <v>511</v>
      </c>
      <c r="B17" s="259"/>
      <c r="C17" s="106"/>
      <c r="D17" s="106"/>
      <c r="E17" s="103">
        <v>698.7</v>
      </c>
      <c r="F17" s="103"/>
      <c r="G17" s="255"/>
      <c r="I17" s="167"/>
      <c r="J17" s="262"/>
      <c r="K17" s="42"/>
      <c r="L17" s="14"/>
      <c r="M17" s="14"/>
      <c r="N17" s="14"/>
    </row>
    <row r="18" spans="1:14" ht="24.75" customHeight="1">
      <c r="A18" s="258" t="s">
        <v>109</v>
      </c>
      <c r="B18" s="259">
        <v>3040</v>
      </c>
      <c r="C18" s="105">
        <f t="shared" ref="C18" si="13">C19+C20</f>
        <v>171.2</v>
      </c>
      <c r="D18" s="105">
        <f t="shared" ref="D18" si="14">D19+D20</f>
        <v>200</v>
      </c>
      <c r="E18" s="297">
        <f>E19+E20+E21</f>
        <v>288.60000000000002</v>
      </c>
      <c r="F18" s="105">
        <f t="shared" si="5"/>
        <v>88.600000000000023</v>
      </c>
      <c r="G18" s="260">
        <f t="shared" si="6"/>
        <v>144.30000000000001</v>
      </c>
      <c r="I18" s="318" t="s">
        <v>123</v>
      </c>
      <c r="J18" s="319"/>
      <c r="K18" s="165">
        <v>1130</v>
      </c>
      <c r="L18" s="17">
        <f>L19</f>
        <v>267.8</v>
      </c>
      <c r="M18" s="17">
        <f t="shared" ref="M18:N18" si="15">M19</f>
        <v>97.4</v>
      </c>
      <c r="N18" s="17">
        <f t="shared" si="15"/>
        <v>710.4</v>
      </c>
    </row>
    <row r="19" spans="1:14" ht="24.75" customHeight="1">
      <c r="A19" s="261" t="s">
        <v>194</v>
      </c>
      <c r="B19" s="254"/>
      <c r="C19" s="26">
        <v>13.7</v>
      </c>
      <c r="D19" s="103">
        <v>20</v>
      </c>
      <c r="E19" s="26">
        <v>2.6</v>
      </c>
      <c r="F19" s="103">
        <f t="shared" si="5"/>
        <v>-17.399999999999999</v>
      </c>
      <c r="G19" s="255">
        <f t="shared" si="6"/>
        <v>13</v>
      </c>
      <c r="I19" s="166" t="s">
        <v>183</v>
      </c>
      <c r="J19" s="15" t="s">
        <v>197</v>
      </c>
      <c r="K19" s="20"/>
      <c r="L19" s="14">
        <v>267.8</v>
      </c>
      <c r="M19" s="14">
        <v>97.4</v>
      </c>
      <c r="N19" s="14">
        <v>710.4</v>
      </c>
    </row>
    <row r="20" spans="1:14" ht="21" customHeight="1">
      <c r="A20" s="261" t="s">
        <v>318</v>
      </c>
      <c r="B20" s="254"/>
      <c r="C20" s="26">
        <v>157.5</v>
      </c>
      <c r="D20" s="103">
        <v>180</v>
      </c>
      <c r="E20" s="26">
        <v>223</v>
      </c>
      <c r="F20" s="103">
        <f t="shared" si="5"/>
        <v>43</v>
      </c>
      <c r="G20" s="255">
        <f t="shared" si="6"/>
        <v>123.88888888888889</v>
      </c>
      <c r="I20" s="318" t="s">
        <v>36</v>
      </c>
      <c r="J20" s="319"/>
      <c r="K20" s="165">
        <v>1150</v>
      </c>
      <c r="L20" s="17">
        <f t="shared" ref="L20:N20" si="16">L22+L23</f>
        <v>4633.2999999999993</v>
      </c>
      <c r="M20" s="17">
        <f t="shared" si="16"/>
        <v>12000</v>
      </c>
      <c r="N20" s="17">
        <f t="shared" si="16"/>
        <v>24167.100000000002</v>
      </c>
    </row>
    <row r="21" spans="1:14" ht="21" customHeight="1">
      <c r="A21" s="261" t="s">
        <v>545</v>
      </c>
      <c r="B21" s="254"/>
      <c r="C21" s="26"/>
      <c r="D21" s="103"/>
      <c r="E21" s="26">
        <v>63</v>
      </c>
      <c r="F21" s="103"/>
      <c r="G21" s="255"/>
      <c r="I21" s="295"/>
      <c r="J21" s="296"/>
      <c r="K21" s="165"/>
      <c r="L21" s="17"/>
      <c r="M21" s="17"/>
      <c r="N21" s="17"/>
    </row>
    <row r="22" spans="1:14" ht="33.75" customHeight="1">
      <c r="A22" s="253" t="s">
        <v>21</v>
      </c>
      <c r="B22" s="254"/>
      <c r="C22" s="103"/>
      <c r="D22" s="103"/>
      <c r="E22" s="103"/>
      <c r="F22" s="103"/>
      <c r="G22" s="255"/>
      <c r="I22" s="166" t="s">
        <v>183</v>
      </c>
      <c r="J22" s="169" t="s">
        <v>198</v>
      </c>
      <c r="K22" s="170"/>
      <c r="L22" s="14">
        <v>4611.3999999999996</v>
      </c>
      <c r="M22" s="14">
        <v>12000</v>
      </c>
      <c r="N22" s="14">
        <v>24058.400000000001</v>
      </c>
    </row>
    <row r="23" spans="1:14" ht="42" customHeight="1">
      <c r="A23" s="253" t="s">
        <v>63</v>
      </c>
      <c r="B23" s="256">
        <v>3200</v>
      </c>
      <c r="C23" s="103">
        <f>C24</f>
        <v>40829.199999999997</v>
      </c>
      <c r="D23" s="104">
        <v>2225.6999999999998</v>
      </c>
      <c r="E23" s="103">
        <f>E24</f>
        <v>0</v>
      </c>
      <c r="F23" s="103"/>
      <c r="G23" s="255"/>
      <c r="I23" s="166" t="s">
        <v>185</v>
      </c>
      <c r="J23" s="169" t="s">
        <v>199</v>
      </c>
      <c r="K23" s="170"/>
      <c r="L23" s="14">
        <v>21.9</v>
      </c>
      <c r="M23" s="14"/>
      <c r="N23" s="14">
        <v>108.7</v>
      </c>
    </row>
    <row r="24" spans="1:14" ht="24.75" customHeight="1">
      <c r="A24" s="258" t="s">
        <v>109</v>
      </c>
      <c r="B24" s="259">
        <v>3210</v>
      </c>
      <c r="C24" s="105">
        <f>C26</f>
        <v>40829.199999999997</v>
      </c>
      <c r="D24" s="211">
        <f>D25+D26+D27</f>
        <v>2225.6999999999998</v>
      </c>
      <c r="E24" s="105">
        <f>E26</f>
        <v>0</v>
      </c>
      <c r="F24" s="105">
        <f t="shared" si="5"/>
        <v>-2225.6999999999998</v>
      </c>
      <c r="G24" s="260">
        <f t="shared" si="6"/>
        <v>0</v>
      </c>
    </row>
    <row r="25" spans="1:14" ht="24.75" customHeight="1">
      <c r="A25" s="261" t="s">
        <v>189</v>
      </c>
      <c r="B25" s="126"/>
      <c r="C25" s="106"/>
      <c r="D25" s="24"/>
      <c r="E25" s="106"/>
      <c r="F25" s="103"/>
      <c r="G25" s="255"/>
    </row>
    <row r="26" spans="1:14" ht="42" customHeight="1">
      <c r="A26" s="261" t="s">
        <v>319</v>
      </c>
      <c r="B26" s="126"/>
      <c r="C26" s="106">
        <v>40829.199999999997</v>
      </c>
      <c r="D26" s="24">
        <v>2225.6999999999998</v>
      </c>
      <c r="E26" s="106"/>
      <c r="F26" s="103"/>
      <c r="G26" s="255"/>
    </row>
    <row r="27" spans="1:14" ht="21" customHeight="1">
      <c r="A27" s="261" t="s">
        <v>320</v>
      </c>
      <c r="B27" s="263"/>
      <c r="C27" s="106"/>
      <c r="D27" s="24"/>
      <c r="E27" s="106"/>
      <c r="F27" s="103">
        <f t="shared" si="5"/>
        <v>0</v>
      </c>
      <c r="G27" s="255" t="e">
        <f t="shared" si="6"/>
        <v>#DIV/0!</v>
      </c>
    </row>
    <row r="28" spans="1:14" ht="24" customHeight="1">
      <c r="A28" s="258" t="s">
        <v>64</v>
      </c>
      <c r="B28" s="259">
        <v>3255</v>
      </c>
      <c r="C28" s="105">
        <v>40829.199999999997</v>
      </c>
      <c r="D28" s="105">
        <f>D29</f>
        <v>2275.1999999999998</v>
      </c>
      <c r="E28" s="297">
        <f>E29</f>
        <v>12761.600000000002</v>
      </c>
      <c r="F28" s="105"/>
      <c r="G28" s="260"/>
    </row>
    <row r="29" spans="1:14" ht="37.5" customHeight="1">
      <c r="A29" s="258" t="s">
        <v>96</v>
      </c>
      <c r="B29" s="259">
        <v>3260</v>
      </c>
      <c r="C29" s="105">
        <f>C30+C149</f>
        <v>40829.160000000018</v>
      </c>
      <c r="D29" s="105">
        <f>D30+D149</f>
        <v>2275.1999999999998</v>
      </c>
      <c r="E29" s="297">
        <f>E30+E149</f>
        <v>12761.600000000002</v>
      </c>
      <c r="F29" s="105">
        <f t="shared" si="5"/>
        <v>10486.400000000001</v>
      </c>
      <c r="G29" s="260">
        <f t="shared" si="6"/>
        <v>560.90014064697618</v>
      </c>
    </row>
    <row r="30" spans="1:14" s="6" customFormat="1" ht="36.75" customHeight="1">
      <c r="A30" s="258" t="s">
        <v>172</v>
      </c>
      <c r="B30" s="264">
        <v>3266</v>
      </c>
      <c r="C30" s="105">
        <f>SUM(C31:C99)</f>
        <v>36130.860000000015</v>
      </c>
      <c r="D30" s="105">
        <f>SUM(D31:D99)</f>
        <v>2275.1999999999998</v>
      </c>
      <c r="E30" s="297">
        <f>SUM(E31:E146)</f>
        <v>11685.100000000002</v>
      </c>
      <c r="F30" s="105">
        <f t="shared" si="5"/>
        <v>9409.9000000000015</v>
      </c>
      <c r="G30" s="260">
        <f t="shared" si="6"/>
        <v>513.58561884669496</v>
      </c>
    </row>
    <row r="31" spans="1:14" s="6" customFormat="1" ht="19.5" customHeight="1">
      <c r="A31" s="261" t="s">
        <v>435</v>
      </c>
      <c r="B31" s="265"/>
      <c r="C31" s="103"/>
      <c r="D31" s="103">
        <v>800</v>
      </c>
      <c r="E31" s="103"/>
      <c r="F31" s="103">
        <f t="shared" ref="F31:F46" si="17">E31-D31</f>
        <v>-800</v>
      </c>
      <c r="G31" s="266">
        <f t="shared" ref="G31:G46" si="18">(E31/D31)*100</f>
        <v>0</v>
      </c>
    </row>
    <row r="32" spans="1:14" s="6" customFormat="1" ht="16.5" customHeight="1">
      <c r="A32" s="267" t="s">
        <v>436</v>
      </c>
      <c r="B32" s="265"/>
      <c r="C32" s="103"/>
      <c r="D32" s="103">
        <v>500</v>
      </c>
      <c r="E32" s="103"/>
      <c r="F32" s="103">
        <f t="shared" si="17"/>
        <v>-500</v>
      </c>
      <c r="G32" s="266">
        <f t="shared" si="18"/>
        <v>0</v>
      </c>
    </row>
    <row r="33" spans="1:7" s="6" customFormat="1" ht="16.5" customHeight="1">
      <c r="A33" s="268" t="s">
        <v>437</v>
      </c>
      <c r="B33" s="265"/>
      <c r="C33" s="103"/>
      <c r="D33" s="103">
        <v>67.599999999999994</v>
      </c>
      <c r="E33" s="103"/>
      <c r="F33" s="103">
        <f t="shared" si="17"/>
        <v>-67.599999999999994</v>
      </c>
      <c r="G33" s="266">
        <f t="shared" si="18"/>
        <v>0</v>
      </c>
    </row>
    <row r="34" spans="1:7" s="6" customFormat="1" ht="31.5" customHeight="1">
      <c r="A34" s="268" t="s">
        <v>438</v>
      </c>
      <c r="B34" s="265"/>
      <c r="C34" s="103"/>
      <c r="D34" s="103">
        <v>664.8</v>
      </c>
      <c r="E34" s="103"/>
      <c r="F34" s="103">
        <f t="shared" si="17"/>
        <v>-664.8</v>
      </c>
      <c r="G34" s="266">
        <f t="shared" si="18"/>
        <v>0</v>
      </c>
    </row>
    <row r="35" spans="1:7" s="6" customFormat="1" ht="32.25" customHeight="1">
      <c r="A35" s="268" t="s">
        <v>439</v>
      </c>
      <c r="B35" s="265"/>
      <c r="C35" s="103"/>
      <c r="D35" s="103">
        <v>242.8</v>
      </c>
      <c r="E35" s="103"/>
      <c r="F35" s="103">
        <f t="shared" si="17"/>
        <v>-242.8</v>
      </c>
      <c r="G35" s="266">
        <f t="shared" si="18"/>
        <v>0</v>
      </c>
    </row>
    <row r="36" spans="1:7" s="6" customFormat="1" ht="15.95" customHeight="1">
      <c r="A36" s="261" t="s">
        <v>321</v>
      </c>
      <c r="B36" s="265"/>
      <c r="C36" s="103">
        <v>1017.8</v>
      </c>
      <c r="D36" s="103"/>
      <c r="E36" s="103"/>
      <c r="F36" s="103">
        <f t="shared" si="17"/>
        <v>0</v>
      </c>
      <c r="G36" s="255" t="e">
        <f t="shared" si="18"/>
        <v>#DIV/0!</v>
      </c>
    </row>
    <row r="37" spans="1:7" s="6" customFormat="1" ht="31.5" customHeight="1">
      <c r="A37" s="261" t="s">
        <v>322</v>
      </c>
      <c r="B37" s="265"/>
      <c r="C37" s="103">
        <v>320.60000000000002</v>
      </c>
      <c r="D37" s="103"/>
      <c r="E37" s="103"/>
      <c r="F37" s="103">
        <f t="shared" si="17"/>
        <v>0</v>
      </c>
      <c r="G37" s="255" t="e">
        <f t="shared" si="18"/>
        <v>#DIV/0!</v>
      </c>
    </row>
    <row r="38" spans="1:7" s="6" customFormat="1" ht="31.5" customHeight="1">
      <c r="A38" s="261" t="s">
        <v>322</v>
      </c>
      <c r="B38" s="265"/>
      <c r="C38" s="103">
        <v>174</v>
      </c>
      <c r="D38" s="103"/>
      <c r="E38" s="103"/>
      <c r="F38" s="103">
        <f t="shared" si="17"/>
        <v>0</v>
      </c>
      <c r="G38" s="255" t="e">
        <f t="shared" si="18"/>
        <v>#DIV/0!</v>
      </c>
    </row>
    <row r="39" spans="1:7" s="6" customFormat="1" ht="31.5" customHeight="1">
      <c r="A39" s="261" t="s">
        <v>322</v>
      </c>
      <c r="B39" s="265"/>
      <c r="C39" s="103">
        <v>320.7</v>
      </c>
      <c r="D39" s="103"/>
      <c r="E39" s="103"/>
      <c r="F39" s="103">
        <f t="shared" si="17"/>
        <v>0</v>
      </c>
      <c r="G39" s="255" t="e">
        <f t="shared" si="18"/>
        <v>#DIV/0!</v>
      </c>
    </row>
    <row r="40" spans="1:7" s="6" customFormat="1" ht="15.95" customHeight="1">
      <c r="A40" s="261" t="s">
        <v>323</v>
      </c>
      <c r="B40" s="265"/>
      <c r="C40" s="103">
        <v>279.3</v>
      </c>
      <c r="D40" s="103"/>
      <c r="E40" s="103"/>
      <c r="F40" s="103">
        <f t="shared" si="17"/>
        <v>0</v>
      </c>
      <c r="G40" s="255" t="e">
        <f t="shared" si="18"/>
        <v>#DIV/0!</v>
      </c>
    </row>
    <row r="41" spans="1:7" s="6" customFormat="1" ht="15.95" customHeight="1">
      <c r="A41" s="261" t="s">
        <v>324</v>
      </c>
      <c r="B41" s="265"/>
      <c r="C41" s="103">
        <v>648.9</v>
      </c>
      <c r="D41" s="103"/>
      <c r="E41" s="103"/>
      <c r="F41" s="103">
        <f t="shared" si="17"/>
        <v>0</v>
      </c>
      <c r="G41" s="255" t="e">
        <f t="shared" si="18"/>
        <v>#DIV/0!</v>
      </c>
    </row>
    <row r="42" spans="1:7" s="6" customFormat="1" ht="102.75" customHeight="1">
      <c r="A42" s="261" t="s">
        <v>325</v>
      </c>
      <c r="B42" s="265"/>
      <c r="C42" s="103">
        <v>11870</v>
      </c>
      <c r="D42" s="103"/>
      <c r="E42" s="103"/>
      <c r="F42" s="103">
        <f t="shared" si="17"/>
        <v>0</v>
      </c>
      <c r="G42" s="255" t="e">
        <f t="shared" si="18"/>
        <v>#DIV/0!</v>
      </c>
    </row>
    <row r="43" spans="1:7" s="6" customFormat="1" ht="15.95" customHeight="1">
      <c r="A43" s="261" t="s">
        <v>326</v>
      </c>
      <c r="B43" s="265"/>
      <c r="C43" s="103">
        <v>1735.2</v>
      </c>
      <c r="D43" s="103"/>
      <c r="E43" s="103"/>
      <c r="F43" s="103">
        <f t="shared" si="17"/>
        <v>0</v>
      </c>
      <c r="G43" s="255" t="e">
        <f t="shared" si="18"/>
        <v>#DIV/0!</v>
      </c>
    </row>
    <row r="44" spans="1:7" s="6" customFormat="1" ht="15.95" customHeight="1">
      <c r="A44" s="261" t="s">
        <v>327</v>
      </c>
      <c r="B44" s="265"/>
      <c r="C44" s="103">
        <v>925.5</v>
      </c>
      <c r="D44" s="103"/>
      <c r="E44" s="103"/>
      <c r="F44" s="103">
        <f t="shared" si="17"/>
        <v>0</v>
      </c>
      <c r="G44" s="255" t="e">
        <f t="shared" si="18"/>
        <v>#DIV/0!</v>
      </c>
    </row>
    <row r="45" spans="1:7" s="6" customFormat="1" ht="15.95" customHeight="1">
      <c r="A45" s="261" t="s">
        <v>328</v>
      </c>
      <c r="B45" s="265"/>
      <c r="C45" s="103">
        <v>448.6</v>
      </c>
      <c r="D45" s="103"/>
      <c r="E45" s="103"/>
      <c r="F45" s="103">
        <f t="shared" si="17"/>
        <v>0</v>
      </c>
      <c r="G45" s="255" t="e">
        <f t="shared" si="18"/>
        <v>#DIV/0!</v>
      </c>
    </row>
    <row r="46" spans="1:7" s="6" customFormat="1" ht="15.95" customHeight="1">
      <c r="A46" s="261" t="s">
        <v>329</v>
      </c>
      <c r="B46" s="265"/>
      <c r="C46" s="103">
        <v>90.8</v>
      </c>
      <c r="D46" s="103"/>
      <c r="E46" s="103"/>
      <c r="F46" s="103">
        <f t="shared" si="17"/>
        <v>0</v>
      </c>
      <c r="G46" s="255" t="e">
        <f t="shared" si="18"/>
        <v>#DIV/0!</v>
      </c>
    </row>
    <row r="47" spans="1:7" s="6" customFormat="1" ht="33" customHeight="1">
      <c r="A47" s="261" t="s">
        <v>330</v>
      </c>
      <c r="B47" s="265"/>
      <c r="C47" s="103">
        <v>17</v>
      </c>
      <c r="D47" s="103"/>
      <c r="E47" s="103"/>
      <c r="F47" s="103">
        <f t="shared" ref="F47:F88" si="19">E47-D47</f>
        <v>0</v>
      </c>
      <c r="G47" s="255" t="e">
        <f t="shared" ref="G47:G88" si="20">(E47/D47)*100</f>
        <v>#DIV/0!</v>
      </c>
    </row>
    <row r="48" spans="1:7" s="6" customFormat="1" ht="32.25" customHeight="1">
      <c r="A48" s="261" t="s">
        <v>331</v>
      </c>
      <c r="B48" s="265"/>
      <c r="C48" s="103">
        <v>135.5</v>
      </c>
      <c r="D48" s="103"/>
      <c r="E48" s="103"/>
      <c r="F48" s="103">
        <f t="shared" si="19"/>
        <v>0</v>
      </c>
      <c r="G48" s="255" t="e">
        <f t="shared" si="20"/>
        <v>#DIV/0!</v>
      </c>
    </row>
    <row r="49" spans="1:7" s="6" customFormat="1" ht="15.95" customHeight="1">
      <c r="A49" s="261" t="s">
        <v>332</v>
      </c>
      <c r="B49" s="265"/>
      <c r="C49" s="103">
        <v>430.5</v>
      </c>
      <c r="D49" s="103"/>
      <c r="E49" s="103"/>
      <c r="F49" s="103">
        <f t="shared" si="19"/>
        <v>0</v>
      </c>
      <c r="G49" s="255" t="e">
        <f t="shared" si="20"/>
        <v>#DIV/0!</v>
      </c>
    </row>
    <row r="50" spans="1:7" s="6" customFormat="1" ht="15.95" customHeight="1">
      <c r="A50" s="261" t="s">
        <v>333</v>
      </c>
      <c r="B50" s="265"/>
      <c r="C50" s="103">
        <v>70</v>
      </c>
      <c r="D50" s="103"/>
      <c r="E50" s="103"/>
      <c r="F50" s="103">
        <f t="shared" si="19"/>
        <v>0</v>
      </c>
      <c r="G50" s="255" t="e">
        <f t="shared" si="20"/>
        <v>#DIV/0!</v>
      </c>
    </row>
    <row r="51" spans="1:7" s="6" customFormat="1" ht="15.95" customHeight="1">
      <c r="A51" s="261" t="s">
        <v>334</v>
      </c>
      <c r="B51" s="265"/>
      <c r="C51" s="103">
        <v>1807.6</v>
      </c>
      <c r="D51" s="103"/>
      <c r="E51" s="103"/>
      <c r="F51" s="103">
        <f t="shared" si="19"/>
        <v>0</v>
      </c>
      <c r="G51" s="255" t="e">
        <f t="shared" si="20"/>
        <v>#DIV/0!</v>
      </c>
    </row>
    <row r="52" spans="1:7" s="6" customFormat="1" ht="15.95" customHeight="1">
      <c r="A52" s="261" t="s">
        <v>335</v>
      </c>
      <c r="B52" s="265"/>
      <c r="C52" s="103">
        <v>445.2</v>
      </c>
      <c r="D52" s="103"/>
      <c r="E52" s="103"/>
      <c r="F52" s="103">
        <f t="shared" si="19"/>
        <v>0</v>
      </c>
      <c r="G52" s="255" t="e">
        <f t="shared" si="20"/>
        <v>#DIV/0!</v>
      </c>
    </row>
    <row r="53" spans="1:7" s="6" customFormat="1" ht="15.95" customHeight="1">
      <c r="A53" s="261" t="s">
        <v>336</v>
      </c>
      <c r="B53" s="265"/>
      <c r="C53" s="103">
        <v>471.2</v>
      </c>
      <c r="D53" s="103"/>
      <c r="E53" s="103"/>
      <c r="F53" s="103">
        <f t="shared" si="19"/>
        <v>0</v>
      </c>
      <c r="G53" s="255" t="e">
        <f t="shared" si="20"/>
        <v>#DIV/0!</v>
      </c>
    </row>
    <row r="54" spans="1:7" s="6" customFormat="1" ht="15.95" customHeight="1">
      <c r="A54" s="261" t="s">
        <v>337</v>
      </c>
      <c r="B54" s="265"/>
      <c r="C54" s="103">
        <v>26.3</v>
      </c>
      <c r="D54" s="103"/>
      <c r="E54" s="103"/>
      <c r="F54" s="103">
        <f t="shared" si="19"/>
        <v>0</v>
      </c>
      <c r="G54" s="255" t="e">
        <f t="shared" si="20"/>
        <v>#DIV/0!</v>
      </c>
    </row>
    <row r="55" spans="1:7" s="6" customFormat="1" ht="15.95" customHeight="1">
      <c r="A55" s="261" t="s">
        <v>338</v>
      </c>
      <c r="B55" s="265"/>
      <c r="C55" s="103">
        <v>18.5</v>
      </c>
      <c r="D55" s="103"/>
      <c r="E55" s="103"/>
      <c r="F55" s="103">
        <f t="shared" si="19"/>
        <v>0</v>
      </c>
      <c r="G55" s="255" t="e">
        <f t="shared" si="20"/>
        <v>#DIV/0!</v>
      </c>
    </row>
    <row r="56" spans="1:7" s="6" customFormat="1" ht="15.95" customHeight="1">
      <c r="A56" s="261" t="s">
        <v>339</v>
      </c>
      <c r="B56" s="265"/>
      <c r="C56" s="103">
        <v>73.099999999999994</v>
      </c>
      <c r="D56" s="103"/>
      <c r="E56" s="103"/>
      <c r="F56" s="103">
        <f t="shared" si="19"/>
        <v>0</v>
      </c>
      <c r="G56" s="255" t="e">
        <f t="shared" si="20"/>
        <v>#DIV/0!</v>
      </c>
    </row>
    <row r="57" spans="1:7" s="6" customFormat="1" ht="15.95" customHeight="1">
      <c r="A57" s="261" t="s">
        <v>340</v>
      </c>
      <c r="B57" s="265"/>
      <c r="C57" s="103">
        <v>54.2</v>
      </c>
      <c r="D57" s="103"/>
      <c r="E57" s="103"/>
      <c r="F57" s="103">
        <f t="shared" si="19"/>
        <v>0</v>
      </c>
      <c r="G57" s="255" t="e">
        <f t="shared" si="20"/>
        <v>#DIV/0!</v>
      </c>
    </row>
    <row r="58" spans="1:7" s="6" customFormat="1" ht="15.95" customHeight="1">
      <c r="A58" s="261" t="s">
        <v>341</v>
      </c>
      <c r="B58" s="265"/>
      <c r="C58" s="103">
        <v>28.2</v>
      </c>
      <c r="D58" s="103"/>
      <c r="E58" s="103"/>
      <c r="F58" s="103">
        <f t="shared" si="19"/>
        <v>0</v>
      </c>
      <c r="G58" s="255" t="e">
        <f t="shared" si="20"/>
        <v>#DIV/0!</v>
      </c>
    </row>
    <row r="59" spans="1:7" s="6" customFormat="1" ht="15.95" customHeight="1">
      <c r="A59" s="261" t="s">
        <v>342</v>
      </c>
      <c r="B59" s="265"/>
      <c r="C59" s="103">
        <v>39.6</v>
      </c>
      <c r="D59" s="103"/>
      <c r="E59" s="103"/>
      <c r="F59" s="103">
        <f t="shared" si="19"/>
        <v>0</v>
      </c>
      <c r="G59" s="255" t="e">
        <f t="shared" si="20"/>
        <v>#DIV/0!</v>
      </c>
    </row>
    <row r="60" spans="1:7" s="6" customFormat="1" ht="15.95" customHeight="1">
      <c r="A60" s="261" t="s">
        <v>343</v>
      </c>
      <c r="B60" s="265"/>
      <c r="C60" s="103">
        <v>32</v>
      </c>
      <c r="D60" s="103"/>
      <c r="E60" s="103"/>
      <c r="F60" s="103">
        <f t="shared" si="19"/>
        <v>0</v>
      </c>
      <c r="G60" s="255" t="e">
        <f t="shared" si="20"/>
        <v>#DIV/0!</v>
      </c>
    </row>
    <row r="61" spans="1:7" s="6" customFormat="1" ht="15.95" customHeight="1">
      <c r="A61" s="261" t="s">
        <v>344</v>
      </c>
      <c r="B61" s="265"/>
      <c r="C61" s="103">
        <v>43.5</v>
      </c>
      <c r="D61" s="103"/>
      <c r="E61" s="103"/>
      <c r="F61" s="103">
        <f t="shared" si="19"/>
        <v>0</v>
      </c>
      <c r="G61" s="255" t="e">
        <f t="shared" si="20"/>
        <v>#DIV/0!</v>
      </c>
    </row>
    <row r="62" spans="1:7" s="6" customFormat="1" ht="15.95" customHeight="1">
      <c r="A62" s="261" t="s">
        <v>345</v>
      </c>
      <c r="B62" s="265"/>
      <c r="C62" s="103">
        <v>1250</v>
      </c>
      <c r="D62" s="103"/>
      <c r="E62" s="103"/>
      <c r="F62" s="103">
        <f t="shared" si="19"/>
        <v>0</v>
      </c>
      <c r="G62" s="255" t="e">
        <f t="shared" si="20"/>
        <v>#DIV/0!</v>
      </c>
    </row>
    <row r="63" spans="1:7" s="6" customFormat="1" ht="15.95" customHeight="1">
      <c r="A63" s="261" t="s">
        <v>346</v>
      </c>
      <c r="B63" s="265"/>
      <c r="C63" s="103">
        <v>135.69999999999999</v>
      </c>
      <c r="D63" s="103"/>
      <c r="E63" s="103"/>
      <c r="F63" s="103">
        <f t="shared" si="19"/>
        <v>0</v>
      </c>
      <c r="G63" s="255" t="e">
        <f t="shared" si="20"/>
        <v>#DIV/0!</v>
      </c>
    </row>
    <row r="64" spans="1:7" s="6" customFormat="1" ht="30.75" customHeight="1">
      <c r="A64" s="261" t="s">
        <v>347</v>
      </c>
      <c r="B64" s="265"/>
      <c r="C64" s="103">
        <v>48.8</v>
      </c>
      <c r="D64" s="103"/>
      <c r="E64" s="103"/>
      <c r="F64" s="103">
        <f t="shared" si="19"/>
        <v>0</v>
      </c>
      <c r="G64" s="255" t="e">
        <f t="shared" si="20"/>
        <v>#DIV/0!</v>
      </c>
    </row>
    <row r="65" spans="1:7" s="6" customFormat="1" ht="15.95" customHeight="1">
      <c r="A65" s="261" t="s">
        <v>348</v>
      </c>
      <c r="B65" s="265"/>
      <c r="C65" s="103">
        <v>77.900000000000006</v>
      </c>
      <c r="D65" s="103"/>
      <c r="E65" s="103"/>
      <c r="F65" s="103">
        <f t="shared" si="19"/>
        <v>0</v>
      </c>
      <c r="G65" s="255" t="e">
        <f t="shared" si="20"/>
        <v>#DIV/0!</v>
      </c>
    </row>
    <row r="66" spans="1:7" s="6" customFormat="1" ht="31.5" customHeight="1">
      <c r="A66" s="261" t="s">
        <v>349</v>
      </c>
      <c r="B66" s="265"/>
      <c r="C66" s="103">
        <v>285.39999999999998</v>
      </c>
      <c r="D66" s="103"/>
      <c r="E66" s="103"/>
      <c r="F66" s="103">
        <f t="shared" si="19"/>
        <v>0</v>
      </c>
      <c r="G66" s="255" t="e">
        <f t="shared" si="20"/>
        <v>#DIV/0!</v>
      </c>
    </row>
    <row r="67" spans="1:7" s="6" customFormat="1" ht="15.95" customHeight="1">
      <c r="A67" s="261" t="s">
        <v>350</v>
      </c>
      <c r="B67" s="265"/>
      <c r="C67" s="103">
        <v>34.4</v>
      </c>
      <c r="D67" s="103"/>
      <c r="E67" s="103"/>
      <c r="F67" s="103">
        <f t="shared" si="19"/>
        <v>0</v>
      </c>
      <c r="G67" s="255" t="e">
        <f t="shared" si="20"/>
        <v>#DIV/0!</v>
      </c>
    </row>
    <row r="68" spans="1:7" s="6" customFormat="1" ht="15.95" customHeight="1">
      <c r="A68" s="261" t="s">
        <v>351</v>
      </c>
      <c r="B68" s="265"/>
      <c r="C68" s="103">
        <v>72</v>
      </c>
      <c r="D68" s="103"/>
      <c r="E68" s="103"/>
      <c r="F68" s="103">
        <f t="shared" si="19"/>
        <v>0</v>
      </c>
      <c r="G68" s="255" t="e">
        <f t="shared" si="20"/>
        <v>#DIV/0!</v>
      </c>
    </row>
    <row r="69" spans="1:7" s="6" customFormat="1" ht="15.95" customHeight="1">
      <c r="A69" s="261" t="s">
        <v>352</v>
      </c>
      <c r="B69" s="265"/>
      <c r="C69" s="103">
        <v>77.2</v>
      </c>
      <c r="D69" s="103"/>
      <c r="E69" s="103"/>
      <c r="F69" s="103">
        <f t="shared" si="19"/>
        <v>0</v>
      </c>
      <c r="G69" s="255" t="e">
        <f t="shared" si="20"/>
        <v>#DIV/0!</v>
      </c>
    </row>
    <row r="70" spans="1:7" s="6" customFormat="1" ht="15.95" customHeight="1">
      <c r="A70" s="261" t="s">
        <v>353</v>
      </c>
      <c r="B70" s="265"/>
      <c r="C70" s="103">
        <v>151.1</v>
      </c>
      <c r="D70" s="103"/>
      <c r="E70" s="103"/>
      <c r="F70" s="103">
        <f t="shared" si="19"/>
        <v>0</v>
      </c>
      <c r="G70" s="255" t="e">
        <f t="shared" si="20"/>
        <v>#DIV/0!</v>
      </c>
    </row>
    <row r="71" spans="1:7" s="6" customFormat="1" ht="15.95" customHeight="1">
      <c r="A71" s="261" t="s">
        <v>354</v>
      </c>
      <c r="B71" s="265"/>
      <c r="C71" s="103">
        <v>32.700000000000003</v>
      </c>
      <c r="D71" s="103"/>
      <c r="E71" s="103"/>
      <c r="F71" s="103">
        <f t="shared" si="19"/>
        <v>0</v>
      </c>
      <c r="G71" s="255" t="e">
        <f t="shared" si="20"/>
        <v>#DIV/0!</v>
      </c>
    </row>
    <row r="72" spans="1:7" s="6" customFormat="1" ht="15.95" customHeight="1">
      <c r="A72" s="261" t="s">
        <v>355</v>
      </c>
      <c r="B72" s="265"/>
      <c r="C72" s="103">
        <v>17.2</v>
      </c>
      <c r="D72" s="103"/>
      <c r="E72" s="103"/>
      <c r="F72" s="103">
        <f t="shared" si="19"/>
        <v>0</v>
      </c>
      <c r="G72" s="255" t="e">
        <f t="shared" si="20"/>
        <v>#DIV/0!</v>
      </c>
    </row>
    <row r="73" spans="1:7" s="6" customFormat="1" ht="15.95" customHeight="1">
      <c r="A73" s="261" t="s">
        <v>356</v>
      </c>
      <c r="B73" s="265"/>
      <c r="C73" s="103">
        <v>42.2</v>
      </c>
      <c r="D73" s="103"/>
      <c r="E73" s="103"/>
      <c r="F73" s="103">
        <f t="shared" si="19"/>
        <v>0</v>
      </c>
      <c r="G73" s="255" t="e">
        <f t="shared" si="20"/>
        <v>#DIV/0!</v>
      </c>
    </row>
    <row r="74" spans="1:7" s="6" customFormat="1" ht="15.95" customHeight="1">
      <c r="A74" s="261" t="s">
        <v>357</v>
      </c>
      <c r="B74" s="265"/>
      <c r="C74" s="103">
        <v>32.1</v>
      </c>
      <c r="D74" s="103"/>
      <c r="E74" s="103"/>
      <c r="F74" s="103">
        <f t="shared" si="19"/>
        <v>0</v>
      </c>
      <c r="G74" s="255" t="e">
        <f t="shared" si="20"/>
        <v>#DIV/0!</v>
      </c>
    </row>
    <row r="75" spans="1:7" s="6" customFormat="1" ht="15.95" customHeight="1">
      <c r="A75" s="261" t="s">
        <v>358</v>
      </c>
      <c r="B75" s="265"/>
      <c r="C75" s="103">
        <v>139.69999999999999</v>
      </c>
      <c r="D75" s="103"/>
      <c r="E75" s="103"/>
      <c r="F75" s="103">
        <f t="shared" si="19"/>
        <v>0</v>
      </c>
      <c r="G75" s="255" t="e">
        <f t="shared" si="20"/>
        <v>#DIV/0!</v>
      </c>
    </row>
    <row r="76" spans="1:7" s="6" customFormat="1" ht="63.75" customHeight="1">
      <c r="A76" s="261" t="s">
        <v>359</v>
      </c>
      <c r="B76" s="265"/>
      <c r="C76" s="103">
        <v>468</v>
      </c>
      <c r="D76" s="103"/>
      <c r="E76" s="103"/>
      <c r="F76" s="103">
        <f t="shared" si="19"/>
        <v>0</v>
      </c>
      <c r="G76" s="255" t="e">
        <f t="shared" si="20"/>
        <v>#DIV/0!</v>
      </c>
    </row>
    <row r="77" spans="1:7" s="6" customFormat="1" ht="15.95" customHeight="1">
      <c r="A77" s="261" t="s">
        <v>360</v>
      </c>
      <c r="B77" s="265"/>
      <c r="C77" s="103">
        <v>150</v>
      </c>
      <c r="D77" s="103"/>
      <c r="E77" s="103"/>
      <c r="F77" s="103">
        <f t="shared" si="19"/>
        <v>0</v>
      </c>
      <c r="G77" s="255" t="e">
        <f t="shared" si="20"/>
        <v>#DIV/0!</v>
      </c>
    </row>
    <row r="78" spans="1:7" s="6" customFormat="1" ht="32.25" customHeight="1">
      <c r="A78" s="261" t="s">
        <v>361</v>
      </c>
      <c r="B78" s="265"/>
      <c r="C78" s="103">
        <v>111.2</v>
      </c>
      <c r="D78" s="103"/>
      <c r="E78" s="103"/>
      <c r="F78" s="103">
        <f t="shared" si="19"/>
        <v>0</v>
      </c>
      <c r="G78" s="255" t="e">
        <f t="shared" si="20"/>
        <v>#DIV/0!</v>
      </c>
    </row>
    <row r="79" spans="1:7" s="6" customFormat="1" ht="31.5" customHeight="1">
      <c r="A79" s="261" t="s">
        <v>362</v>
      </c>
      <c r="B79" s="265"/>
      <c r="C79" s="103">
        <v>232.5</v>
      </c>
      <c r="D79" s="103"/>
      <c r="E79" s="103"/>
      <c r="F79" s="103">
        <f t="shared" si="19"/>
        <v>0</v>
      </c>
      <c r="G79" s="255" t="e">
        <f t="shared" si="20"/>
        <v>#DIV/0!</v>
      </c>
    </row>
    <row r="80" spans="1:7" s="6" customFormat="1" ht="15.95" customHeight="1">
      <c r="A80" s="261" t="s">
        <v>363</v>
      </c>
      <c r="B80" s="265"/>
      <c r="C80" s="103">
        <v>2492.9</v>
      </c>
      <c r="D80" s="103"/>
      <c r="E80" s="103"/>
      <c r="F80" s="103">
        <f t="shared" si="19"/>
        <v>0</v>
      </c>
      <c r="G80" s="255" t="e">
        <f t="shared" si="20"/>
        <v>#DIV/0!</v>
      </c>
    </row>
    <row r="81" spans="1:7" s="6" customFormat="1" ht="33" customHeight="1">
      <c r="A81" s="261" t="s">
        <v>364</v>
      </c>
      <c r="B81" s="265"/>
      <c r="C81" s="103">
        <v>999.4</v>
      </c>
      <c r="D81" s="103"/>
      <c r="E81" s="103"/>
      <c r="F81" s="103">
        <f t="shared" si="19"/>
        <v>0</v>
      </c>
      <c r="G81" s="255" t="e">
        <f t="shared" si="20"/>
        <v>#DIV/0!</v>
      </c>
    </row>
    <row r="82" spans="1:7" s="6" customFormat="1" ht="67.5" customHeight="1">
      <c r="A82" s="261" t="s">
        <v>365</v>
      </c>
      <c r="B82" s="265"/>
      <c r="C82" s="103">
        <v>479.4</v>
      </c>
      <c r="D82" s="103"/>
      <c r="E82" s="103"/>
      <c r="F82" s="103">
        <f t="shared" si="19"/>
        <v>0</v>
      </c>
      <c r="G82" s="255" t="e">
        <f t="shared" si="20"/>
        <v>#DIV/0!</v>
      </c>
    </row>
    <row r="83" spans="1:7" s="6" customFormat="1" ht="15.95" customHeight="1">
      <c r="A83" s="261" t="s">
        <v>366</v>
      </c>
      <c r="B83" s="265"/>
      <c r="C83" s="103">
        <v>242.8</v>
      </c>
      <c r="D83" s="103"/>
      <c r="E83" s="103"/>
      <c r="F83" s="103">
        <f t="shared" si="19"/>
        <v>0</v>
      </c>
      <c r="G83" s="255" t="e">
        <f t="shared" si="20"/>
        <v>#DIV/0!</v>
      </c>
    </row>
    <row r="84" spans="1:7" s="6" customFormat="1" ht="15.95" customHeight="1">
      <c r="A84" s="261" t="s">
        <v>367</v>
      </c>
      <c r="B84" s="265"/>
      <c r="C84" s="103"/>
      <c r="D84" s="103"/>
      <c r="E84" s="103"/>
      <c r="F84" s="103">
        <f t="shared" si="19"/>
        <v>0</v>
      </c>
      <c r="G84" s="255" t="e">
        <f t="shared" si="20"/>
        <v>#DIV/0!</v>
      </c>
    </row>
    <row r="85" spans="1:7" s="6" customFormat="1" ht="15.95" customHeight="1">
      <c r="A85" s="261" t="s">
        <v>368</v>
      </c>
      <c r="B85" s="265"/>
      <c r="C85" s="103"/>
      <c r="D85" s="103"/>
      <c r="E85" s="103"/>
      <c r="F85" s="103">
        <f t="shared" si="19"/>
        <v>0</v>
      </c>
      <c r="G85" s="255" t="e">
        <f t="shared" si="20"/>
        <v>#DIV/0!</v>
      </c>
    </row>
    <row r="86" spans="1:7" s="6" customFormat="1" ht="46.5" customHeight="1">
      <c r="A86" s="261" t="s">
        <v>369</v>
      </c>
      <c r="B86" s="265"/>
      <c r="C86" s="103">
        <v>719.4</v>
      </c>
      <c r="D86" s="103"/>
      <c r="E86" s="103"/>
      <c r="F86" s="103">
        <f t="shared" si="19"/>
        <v>0</v>
      </c>
      <c r="G86" s="255" t="e">
        <f t="shared" si="20"/>
        <v>#DIV/0!</v>
      </c>
    </row>
    <row r="87" spans="1:7" s="6" customFormat="1" ht="15.95" customHeight="1">
      <c r="A87" s="261" t="s">
        <v>370</v>
      </c>
      <c r="B87" s="265"/>
      <c r="C87" s="103">
        <v>439.5</v>
      </c>
      <c r="D87" s="103"/>
      <c r="E87" s="103"/>
      <c r="F87" s="103">
        <f t="shared" si="19"/>
        <v>0</v>
      </c>
      <c r="G87" s="266" t="e">
        <f t="shared" si="20"/>
        <v>#DIV/0!</v>
      </c>
    </row>
    <row r="88" spans="1:7" s="6" customFormat="1" ht="15.95" customHeight="1">
      <c r="A88" s="261" t="s">
        <v>371</v>
      </c>
      <c r="B88" s="265"/>
      <c r="C88" s="103">
        <v>563.79999999999995</v>
      </c>
      <c r="D88" s="103"/>
      <c r="E88" s="103"/>
      <c r="F88" s="103">
        <f t="shared" si="19"/>
        <v>0</v>
      </c>
      <c r="G88" s="266" t="e">
        <f t="shared" si="20"/>
        <v>#DIV/0!</v>
      </c>
    </row>
    <row r="89" spans="1:7" s="6" customFormat="1" ht="15.95" customHeight="1">
      <c r="A89" s="261" t="s">
        <v>372</v>
      </c>
      <c r="B89" s="265"/>
      <c r="C89" s="103">
        <v>152.9</v>
      </c>
      <c r="D89" s="103"/>
      <c r="E89" s="103"/>
      <c r="F89" s="103">
        <f t="shared" ref="F89:F99" si="21">E89-D89</f>
        <v>0</v>
      </c>
      <c r="G89" s="266" t="e">
        <f t="shared" ref="G89:G99" si="22">(E89/D89)*100</f>
        <v>#DIV/0!</v>
      </c>
    </row>
    <row r="90" spans="1:7" s="6" customFormat="1" ht="15.95" customHeight="1">
      <c r="A90" s="261" t="s">
        <v>373</v>
      </c>
      <c r="B90" s="265"/>
      <c r="C90" s="103">
        <v>115.5</v>
      </c>
      <c r="D90" s="103"/>
      <c r="E90" s="103"/>
      <c r="F90" s="103">
        <f t="shared" si="21"/>
        <v>0</v>
      </c>
      <c r="G90" s="266" t="e">
        <f t="shared" si="22"/>
        <v>#DIV/0!</v>
      </c>
    </row>
    <row r="91" spans="1:7" s="6" customFormat="1" ht="15.95" customHeight="1">
      <c r="A91" s="261" t="s">
        <v>374</v>
      </c>
      <c r="B91" s="265"/>
      <c r="C91" s="103">
        <v>311.60000000000002</v>
      </c>
      <c r="D91" s="103"/>
      <c r="E91" s="103"/>
      <c r="F91" s="103">
        <f t="shared" si="21"/>
        <v>0</v>
      </c>
      <c r="G91" s="266" t="e">
        <f t="shared" si="22"/>
        <v>#DIV/0!</v>
      </c>
    </row>
    <row r="92" spans="1:7" s="6" customFormat="1" ht="15.95" customHeight="1">
      <c r="A92" s="261" t="s">
        <v>375</v>
      </c>
      <c r="B92" s="265"/>
      <c r="C92" s="103">
        <v>40.799999999999997</v>
      </c>
      <c r="D92" s="103"/>
      <c r="E92" s="103"/>
      <c r="F92" s="103">
        <f t="shared" si="21"/>
        <v>0</v>
      </c>
      <c r="G92" s="266" t="e">
        <f t="shared" si="22"/>
        <v>#DIV/0!</v>
      </c>
    </row>
    <row r="93" spans="1:7" s="6" customFormat="1" ht="15.95" customHeight="1">
      <c r="A93" s="261" t="s">
        <v>376</v>
      </c>
      <c r="B93" s="265"/>
      <c r="C93" s="103">
        <v>608.5</v>
      </c>
      <c r="D93" s="103"/>
      <c r="E93" s="103"/>
      <c r="F93" s="103">
        <f t="shared" si="21"/>
        <v>0</v>
      </c>
      <c r="G93" s="266" t="e">
        <f t="shared" si="22"/>
        <v>#DIV/0!</v>
      </c>
    </row>
    <row r="94" spans="1:7" s="6" customFormat="1" ht="15.95" customHeight="1">
      <c r="A94" s="261" t="s">
        <v>377</v>
      </c>
      <c r="B94" s="265"/>
      <c r="C94" s="103">
        <v>280</v>
      </c>
      <c r="D94" s="103"/>
      <c r="E94" s="103"/>
      <c r="F94" s="103">
        <f t="shared" si="21"/>
        <v>0</v>
      </c>
      <c r="G94" s="266" t="e">
        <f t="shared" si="22"/>
        <v>#DIV/0!</v>
      </c>
    </row>
    <row r="95" spans="1:7" s="6" customFormat="1" ht="15.95" customHeight="1">
      <c r="A95" s="261" t="s">
        <v>378</v>
      </c>
      <c r="B95" s="265"/>
      <c r="C95" s="103">
        <v>2650</v>
      </c>
      <c r="D95" s="103"/>
      <c r="E95" s="103"/>
      <c r="F95" s="103">
        <f t="shared" si="21"/>
        <v>0</v>
      </c>
      <c r="G95" s="266" t="e">
        <f t="shared" si="22"/>
        <v>#DIV/0!</v>
      </c>
    </row>
    <row r="96" spans="1:7" s="6" customFormat="1" ht="15.95" customHeight="1">
      <c r="A96" s="261" t="s">
        <v>379</v>
      </c>
      <c r="B96" s="265"/>
      <c r="C96" s="103">
        <v>530.9</v>
      </c>
      <c r="D96" s="103"/>
      <c r="E96" s="103"/>
      <c r="F96" s="103">
        <f t="shared" si="21"/>
        <v>0</v>
      </c>
      <c r="G96" s="266" t="e">
        <f t="shared" si="22"/>
        <v>#DIV/0!</v>
      </c>
    </row>
    <row r="97" spans="1:7" s="6" customFormat="1" ht="15.95" customHeight="1">
      <c r="A97" s="261" t="s">
        <v>380</v>
      </c>
      <c r="B97" s="265"/>
      <c r="C97" s="103">
        <v>21.9</v>
      </c>
      <c r="D97" s="103"/>
      <c r="E97" s="103"/>
      <c r="F97" s="103">
        <f t="shared" si="21"/>
        <v>0</v>
      </c>
      <c r="G97" s="266" t="e">
        <f t="shared" si="22"/>
        <v>#DIV/0!</v>
      </c>
    </row>
    <row r="98" spans="1:7" s="6" customFormat="1" ht="33.75" customHeight="1">
      <c r="A98" s="261" t="s">
        <v>381</v>
      </c>
      <c r="B98" s="265"/>
      <c r="C98" s="103">
        <v>285.5</v>
      </c>
      <c r="D98" s="103"/>
      <c r="E98" s="103"/>
      <c r="F98" s="103">
        <f t="shared" si="21"/>
        <v>0</v>
      </c>
      <c r="G98" s="266" t="e">
        <f t="shared" si="22"/>
        <v>#DIV/0!</v>
      </c>
    </row>
    <row r="99" spans="1:7" s="6" customFormat="1" ht="15.95" customHeight="1">
      <c r="A99" s="261" t="s">
        <v>382</v>
      </c>
      <c r="B99" s="265"/>
      <c r="C99" s="103">
        <v>314.16000000000003</v>
      </c>
      <c r="D99" s="103"/>
      <c r="E99" s="103"/>
      <c r="F99" s="103">
        <f t="shared" si="21"/>
        <v>0</v>
      </c>
      <c r="G99" s="266" t="e">
        <f t="shared" si="22"/>
        <v>#DIV/0!</v>
      </c>
    </row>
    <row r="100" spans="1:7" s="6" customFormat="1" ht="15.95" customHeight="1">
      <c r="A100" s="98" t="s">
        <v>509</v>
      </c>
      <c r="B100" s="265"/>
      <c r="C100" s="103"/>
      <c r="D100" s="103"/>
      <c r="E100" s="107">
        <v>3200</v>
      </c>
      <c r="F100" s="103"/>
      <c r="G100" s="266"/>
    </row>
    <row r="101" spans="1:7" s="6" customFormat="1" ht="32.25" customHeight="1">
      <c r="A101" s="98" t="s">
        <v>466</v>
      </c>
      <c r="B101" s="265"/>
      <c r="C101" s="103"/>
      <c r="D101" s="103"/>
      <c r="E101" s="107">
        <v>310.8</v>
      </c>
      <c r="F101" s="103"/>
      <c r="G101" s="266"/>
    </row>
    <row r="102" spans="1:7" s="6" customFormat="1" ht="15.95" customHeight="1">
      <c r="A102" s="98" t="s">
        <v>467</v>
      </c>
      <c r="B102" s="265"/>
      <c r="C102" s="103"/>
      <c r="D102" s="103"/>
      <c r="E102" s="107">
        <v>2400</v>
      </c>
      <c r="F102" s="103"/>
      <c r="G102" s="266"/>
    </row>
    <row r="103" spans="1:7" s="6" customFormat="1" ht="15.95" customHeight="1">
      <c r="A103" s="98" t="s">
        <v>468</v>
      </c>
      <c r="B103" s="265"/>
      <c r="C103" s="103"/>
      <c r="D103" s="103"/>
      <c r="E103" s="107">
        <v>55</v>
      </c>
      <c r="F103" s="103"/>
      <c r="G103" s="266"/>
    </row>
    <row r="104" spans="1:7" s="6" customFormat="1" ht="33" customHeight="1">
      <c r="A104" s="98" t="s">
        <v>469</v>
      </c>
      <c r="B104" s="265"/>
      <c r="C104" s="103"/>
      <c r="D104" s="103"/>
      <c r="E104" s="107">
        <v>74.599999999999994</v>
      </c>
      <c r="F104" s="103"/>
      <c r="G104" s="266"/>
    </row>
    <row r="105" spans="1:7" s="6" customFormat="1" ht="30.75" customHeight="1">
      <c r="A105" s="98" t="s">
        <v>470</v>
      </c>
      <c r="B105" s="265"/>
      <c r="C105" s="103"/>
      <c r="D105" s="103"/>
      <c r="E105" s="107">
        <v>998.9</v>
      </c>
      <c r="F105" s="103"/>
      <c r="G105" s="266"/>
    </row>
    <row r="106" spans="1:7" s="6" customFormat="1" ht="31.5" customHeight="1">
      <c r="A106" s="98" t="s">
        <v>471</v>
      </c>
      <c r="B106" s="265"/>
      <c r="C106" s="103"/>
      <c r="D106" s="103"/>
      <c r="E106" s="107">
        <v>109.5</v>
      </c>
      <c r="F106" s="103"/>
      <c r="G106" s="266"/>
    </row>
    <row r="107" spans="1:7" s="6" customFormat="1" ht="30.75" customHeight="1">
      <c r="A107" s="269" t="s">
        <v>472</v>
      </c>
      <c r="B107" s="265"/>
      <c r="C107" s="103"/>
      <c r="D107" s="103"/>
      <c r="E107" s="107">
        <v>22.6</v>
      </c>
      <c r="F107" s="103"/>
      <c r="G107" s="266"/>
    </row>
    <row r="108" spans="1:7" s="6" customFormat="1" ht="32.25" customHeight="1">
      <c r="A108" s="270" t="s">
        <v>473</v>
      </c>
      <c r="B108" s="265"/>
      <c r="C108" s="103"/>
      <c r="D108" s="103"/>
      <c r="E108" s="108">
        <v>310.8</v>
      </c>
      <c r="F108" s="103"/>
      <c r="G108" s="266"/>
    </row>
    <row r="109" spans="1:7" s="6" customFormat="1" ht="15.95" customHeight="1">
      <c r="A109" s="270" t="s">
        <v>474</v>
      </c>
      <c r="B109" s="265"/>
      <c r="C109" s="103"/>
      <c r="D109" s="103"/>
      <c r="E109" s="108"/>
      <c r="F109" s="103"/>
      <c r="G109" s="266"/>
    </row>
    <row r="110" spans="1:7" s="6" customFormat="1" ht="15.95" customHeight="1">
      <c r="A110" s="271" t="s">
        <v>475</v>
      </c>
      <c r="B110" s="265"/>
      <c r="C110" s="103"/>
      <c r="D110" s="103"/>
      <c r="E110" s="109">
        <v>67.599999999999994</v>
      </c>
      <c r="F110" s="103"/>
      <c r="G110" s="266"/>
    </row>
    <row r="111" spans="1:7" s="6" customFormat="1" ht="15.95" customHeight="1">
      <c r="A111" s="271" t="s">
        <v>476</v>
      </c>
      <c r="B111" s="265"/>
      <c r="C111" s="103"/>
      <c r="D111" s="103"/>
      <c r="E111" s="109">
        <v>907.6</v>
      </c>
      <c r="F111" s="103"/>
      <c r="G111" s="266"/>
    </row>
    <row r="112" spans="1:7" s="6" customFormat="1" ht="15.95" customHeight="1">
      <c r="A112" s="98" t="s">
        <v>477</v>
      </c>
      <c r="B112" s="265"/>
      <c r="C112" s="103"/>
      <c r="D112" s="103"/>
      <c r="E112" s="107"/>
      <c r="F112" s="103"/>
      <c r="G112" s="266"/>
    </row>
    <row r="113" spans="1:7" s="6" customFormat="1" ht="15.95" customHeight="1">
      <c r="A113" s="271" t="s">
        <v>478</v>
      </c>
      <c r="B113" s="265"/>
      <c r="C113" s="103"/>
      <c r="D113" s="103"/>
      <c r="E113" s="110"/>
      <c r="F113" s="103"/>
      <c r="G113" s="266"/>
    </row>
    <row r="114" spans="1:7" s="6" customFormat="1" ht="15.95" customHeight="1">
      <c r="A114" s="271" t="s">
        <v>479</v>
      </c>
      <c r="B114" s="265"/>
      <c r="C114" s="103"/>
      <c r="D114" s="103"/>
      <c r="E114" s="110"/>
      <c r="F114" s="103"/>
      <c r="G114" s="266"/>
    </row>
    <row r="115" spans="1:7" s="6" customFormat="1" ht="15.95" customHeight="1">
      <c r="A115" s="271" t="s">
        <v>480</v>
      </c>
      <c r="B115" s="265"/>
      <c r="C115" s="103"/>
      <c r="D115" s="103"/>
      <c r="E115" s="110"/>
      <c r="F115" s="103"/>
      <c r="G115" s="266"/>
    </row>
    <row r="116" spans="1:7" s="6" customFormat="1" ht="15.95" customHeight="1">
      <c r="A116" s="271" t="s">
        <v>481</v>
      </c>
      <c r="B116" s="265"/>
      <c r="C116" s="103"/>
      <c r="D116" s="103"/>
      <c r="E116" s="110"/>
      <c r="F116" s="103"/>
      <c r="G116" s="266"/>
    </row>
    <row r="117" spans="1:7" s="6" customFormat="1" ht="15.95" customHeight="1">
      <c r="A117" s="271" t="s">
        <v>482</v>
      </c>
      <c r="B117" s="265"/>
      <c r="C117" s="103"/>
      <c r="D117" s="103"/>
      <c r="E117" s="110"/>
      <c r="F117" s="103"/>
      <c r="G117" s="266"/>
    </row>
    <row r="118" spans="1:7" s="6" customFormat="1" ht="15.95" customHeight="1">
      <c r="A118" s="271" t="s">
        <v>483</v>
      </c>
      <c r="B118" s="265"/>
      <c r="C118" s="103"/>
      <c r="D118" s="103"/>
      <c r="E118" s="110"/>
      <c r="F118" s="103"/>
      <c r="G118" s="266"/>
    </row>
    <row r="119" spans="1:7" s="6" customFormat="1" ht="15.95" customHeight="1">
      <c r="A119" s="271" t="s">
        <v>484</v>
      </c>
      <c r="B119" s="265"/>
      <c r="C119" s="103"/>
      <c r="D119" s="103"/>
      <c r="E119" s="110"/>
      <c r="F119" s="103"/>
      <c r="G119" s="266"/>
    </row>
    <row r="120" spans="1:7" s="6" customFormat="1" ht="15.95" customHeight="1">
      <c r="A120" s="271" t="s">
        <v>485</v>
      </c>
      <c r="B120" s="265"/>
      <c r="C120" s="103"/>
      <c r="D120" s="103"/>
      <c r="E120" s="110"/>
      <c r="F120" s="103"/>
      <c r="G120" s="266"/>
    </row>
    <row r="121" spans="1:7" s="6" customFormat="1" ht="15.95" customHeight="1">
      <c r="A121" s="271" t="s">
        <v>486</v>
      </c>
      <c r="B121" s="265"/>
      <c r="C121" s="103"/>
      <c r="D121" s="103"/>
      <c r="E121" s="110"/>
      <c r="F121" s="103"/>
      <c r="G121" s="266"/>
    </row>
    <row r="122" spans="1:7" s="6" customFormat="1" ht="15.95" customHeight="1">
      <c r="A122" s="271" t="s">
        <v>487</v>
      </c>
      <c r="B122" s="265"/>
      <c r="C122" s="103"/>
      <c r="D122" s="103"/>
      <c r="E122" s="110"/>
      <c r="F122" s="103"/>
      <c r="G122" s="266"/>
    </row>
    <row r="123" spans="1:7" s="6" customFormat="1" ht="30.75" customHeight="1">
      <c r="A123" s="271" t="s">
        <v>488</v>
      </c>
      <c r="B123" s="265"/>
      <c r="C123" s="103"/>
      <c r="D123" s="103"/>
      <c r="E123" s="110"/>
      <c r="F123" s="103"/>
      <c r="G123" s="266"/>
    </row>
    <row r="124" spans="1:7" s="6" customFormat="1" ht="15.95" customHeight="1">
      <c r="A124" s="271" t="s">
        <v>489</v>
      </c>
      <c r="B124" s="265"/>
      <c r="C124" s="103"/>
      <c r="D124" s="103"/>
      <c r="E124" s="110"/>
      <c r="F124" s="103"/>
      <c r="G124" s="266"/>
    </row>
    <row r="125" spans="1:7" s="6" customFormat="1" ht="15.95" customHeight="1">
      <c r="A125" s="271" t="s">
        <v>490</v>
      </c>
      <c r="B125" s="265"/>
      <c r="C125" s="103"/>
      <c r="D125" s="103"/>
      <c r="E125" s="110"/>
      <c r="F125" s="103"/>
      <c r="G125" s="266"/>
    </row>
    <row r="126" spans="1:7" s="6" customFormat="1" ht="15.95" customHeight="1">
      <c r="A126" s="271" t="s">
        <v>491</v>
      </c>
      <c r="B126" s="265"/>
      <c r="C126" s="103"/>
      <c r="D126" s="103"/>
      <c r="E126" s="110"/>
      <c r="F126" s="103"/>
      <c r="G126" s="266"/>
    </row>
    <row r="127" spans="1:7" s="6" customFormat="1" ht="15.95" customHeight="1">
      <c r="A127" s="271" t="s">
        <v>492</v>
      </c>
      <c r="B127" s="265"/>
      <c r="C127" s="103"/>
      <c r="D127" s="103"/>
      <c r="E127" s="110"/>
      <c r="F127" s="103"/>
      <c r="G127" s="266"/>
    </row>
    <row r="128" spans="1:7" s="6" customFormat="1" ht="15.95" customHeight="1">
      <c r="A128" s="271" t="s">
        <v>493</v>
      </c>
      <c r="B128" s="265"/>
      <c r="C128" s="103"/>
      <c r="D128" s="103"/>
      <c r="E128" s="110"/>
      <c r="F128" s="103"/>
      <c r="G128" s="266"/>
    </row>
    <row r="129" spans="1:7" s="6" customFormat="1" ht="15.95" customHeight="1">
      <c r="A129" s="271" t="s">
        <v>494</v>
      </c>
      <c r="B129" s="265"/>
      <c r="C129" s="103"/>
      <c r="D129" s="103"/>
      <c r="E129" s="110"/>
      <c r="F129" s="103"/>
      <c r="G129" s="266"/>
    </row>
    <row r="130" spans="1:7" s="6" customFormat="1" ht="15.95" customHeight="1">
      <c r="A130" s="271" t="s">
        <v>495</v>
      </c>
      <c r="B130" s="265"/>
      <c r="C130" s="103"/>
      <c r="D130" s="103"/>
      <c r="E130" s="110"/>
      <c r="F130" s="103"/>
      <c r="G130" s="266"/>
    </row>
    <row r="131" spans="1:7" s="6" customFormat="1" ht="15.95" customHeight="1">
      <c r="A131" s="271" t="s">
        <v>485</v>
      </c>
      <c r="B131" s="265"/>
      <c r="C131" s="103"/>
      <c r="D131" s="103"/>
      <c r="E131" s="110"/>
      <c r="F131" s="103"/>
      <c r="G131" s="266"/>
    </row>
    <row r="132" spans="1:7" s="6" customFormat="1" ht="15.95" customHeight="1">
      <c r="A132" s="271" t="s">
        <v>496</v>
      </c>
      <c r="B132" s="265"/>
      <c r="C132" s="103"/>
      <c r="D132" s="103"/>
      <c r="E132" s="110"/>
      <c r="F132" s="103"/>
      <c r="G132" s="266"/>
    </row>
    <row r="133" spans="1:7" s="6" customFormat="1" ht="15.95" customHeight="1">
      <c r="A133" s="271" t="s">
        <v>497</v>
      </c>
      <c r="B133" s="265"/>
      <c r="C133" s="103"/>
      <c r="D133" s="103"/>
      <c r="E133" s="110"/>
      <c r="F133" s="103"/>
      <c r="G133" s="266"/>
    </row>
    <row r="134" spans="1:7" s="6" customFormat="1" ht="30.75" customHeight="1">
      <c r="A134" s="271" t="s">
        <v>498</v>
      </c>
      <c r="B134" s="265"/>
      <c r="C134" s="103"/>
      <c r="D134" s="103"/>
      <c r="E134" s="110"/>
      <c r="F134" s="103"/>
      <c r="G134" s="266"/>
    </row>
    <row r="135" spans="1:7" s="6" customFormat="1" ht="15.95" customHeight="1">
      <c r="A135" s="271" t="s">
        <v>499</v>
      </c>
      <c r="B135" s="265"/>
      <c r="C135" s="103"/>
      <c r="D135" s="103"/>
      <c r="E135" s="110"/>
      <c r="F135" s="103"/>
      <c r="G135" s="266"/>
    </row>
    <row r="136" spans="1:7" s="6" customFormat="1" ht="15.95" customHeight="1">
      <c r="A136" s="271" t="s">
        <v>500</v>
      </c>
      <c r="B136" s="265"/>
      <c r="C136" s="103"/>
      <c r="D136" s="103"/>
      <c r="E136" s="110"/>
      <c r="F136" s="103"/>
      <c r="G136" s="266"/>
    </row>
    <row r="137" spans="1:7" s="6" customFormat="1" ht="15.95" customHeight="1">
      <c r="A137" s="271" t="s">
        <v>501</v>
      </c>
      <c r="B137" s="265"/>
      <c r="C137" s="103"/>
      <c r="D137" s="103"/>
      <c r="E137" s="110"/>
      <c r="F137" s="103"/>
      <c r="G137" s="266"/>
    </row>
    <row r="138" spans="1:7" s="6" customFormat="1" ht="15.95" customHeight="1">
      <c r="A138" s="271" t="s">
        <v>502</v>
      </c>
      <c r="B138" s="265"/>
      <c r="C138" s="103"/>
      <c r="D138" s="103"/>
      <c r="E138" s="110"/>
      <c r="F138" s="103"/>
      <c r="G138" s="266"/>
    </row>
    <row r="139" spans="1:7" s="6" customFormat="1" ht="15.95" customHeight="1">
      <c r="A139" s="271" t="s">
        <v>503</v>
      </c>
      <c r="B139" s="265"/>
      <c r="C139" s="103"/>
      <c r="D139" s="103"/>
      <c r="E139" s="110"/>
      <c r="F139" s="103"/>
      <c r="G139" s="266"/>
    </row>
    <row r="140" spans="1:7" s="6" customFormat="1" ht="15.95" customHeight="1">
      <c r="A140" s="271" t="s">
        <v>504</v>
      </c>
      <c r="B140" s="265"/>
      <c r="C140" s="103"/>
      <c r="D140" s="103"/>
      <c r="E140" s="110"/>
      <c r="F140" s="103"/>
      <c r="G140" s="266"/>
    </row>
    <row r="141" spans="1:7" s="6" customFormat="1" ht="15.95" customHeight="1">
      <c r="A141" s="271" t="s">
        <v>505</v>
      </c>
      <c r="B141" s="265"/>
      <c r="C141" s="103"/>
      <c r="D141" s="103"/>
      <c r="E141" s="110"/>
      <c r="F141" s="103"/>
      <c r="G141" s="266"/>
    </row>
    <row r="142" spans="1:7" s="6" customFormat="1" ht="15.95" customHeight="1">
      <c r="A142" s="271" t="s">
        <v>506</v>
      </c>
      <c r="B142" s="265"/>
      <c r="C142" s="103"/>
      <c r="D142" s="103"/>
      <c r="E142" s="111">
        <v>3200</v>
      </c>
      <c r="F142" s="103"/>
      <c r="G142" s="266"/>
    </row>
    <row r="143" spans="1:7" s="6" customFormat="1" ht="15.95" customHeight="1">
      <c r="A143" s="271" t="s">
        <v>507</v>
      </c>
      <c r="B143" s="265"/>
      <c r="C143" s="103"/>
      <c r="D143" s="103"/>
      <c r="E143" s="111">
        <v>27.7</v>
      </c>
      <c r="F143" s="103"/>
      <c r="G143" s="266"/>
    </row>
    <row r="144" spans="1:7" s="6" customFormat="1" ht="15.95" customHeight="1">
      <c r="A144" s="271" t="s">
        <v>513</v>
      </c>
      <c r="B144" s="265"/>
      <c r="C144" s="103"/>
      <c r="D144" s="103"/>
      <c r="E144" s="111"/>
      <c r="F144" s="103"/>
      <c r="G144" s="266"/>
    </row>
    <row r="145" spans="1:7" s="6" customFormat="1" ht="31.5" customHeight="1">
      <c r="A145" s="271" t="s">
        <v>514</v>
      </c>
      <c r="B145" s="265"/>
      <c r="C145" s="103"/>
      <c r="D145" s="103"/>
      <c r="E145" s="111"/>
      <c r="F145" s="103"/>
      <c r="G145" s="266"/>
    </row>
    <row r="146" spans="1:7" s="6" customFormat="1" ht="15.95" customHeight="1">
      <c r="A146" s="271" t="s">
        <v>515</v>
      </c>
      <c r="B146" s="265"/>
      <c r="C146" s="103"/>
      <c r="D146" s="103"/>
      <c r="E146" s="111"/>
      <c r="F146" s="103"/>
      <c r="G146" s="266"/>
    </row>
    <row r="147" spans="1:7" s="6" customFormat="1" ht="45" customHeight="1">
      <c r="A147" s="272" t="s">
        <v>98</v>
      </c>
      <c r="B147" s="102"/>
      <c r="C147" s="103"/>
      <c r="D147" s="103"/>
      <c r="E147" s="112"/>
      <c r="F147" s="103"/>
      <c r="G147" s="266"/>
    </row>
    <row r="148" spans="1:7" s="6" customFormat="1" ht="15.95" customHeight="1">
      <c r="A148" s="274" t="s">
        <v>508</v>
      </c>
      <c r="B148" s="265"/>
      <c r="C148" s="103"/>
      <c r="D148" s="103"/>
      <c r="E148" s="107"/>
      <c r="F148" s="103"/>
      <c r="G148" s="266"/>
    </row>
    <row r="149" spans="1:7" ht="27" customHeight="1">
      <c r="A149" s="258" t="s">
        <v>110</v>
      </c>
      <c r="B149" s="259">
        <v>3270</v>
      </c>
      <c r="C149" s="105">
        <f t="shared" ref="C149" si="23">C150+C151</f>
        <v>4698.2999999999993</v>
      </c>
      <c r="D149" s="105">
        <f t="shared" ref="D149:E149" si="24">D150+D151</f>
        <v>0</v>
      </c>
      <c r="E149" s="297">
        <f t="shared" si="24"/>
        <v>1076.5</v>
      </c>
      <c r="F149" s="105">
        <f t="shared" si="5"/>
        <v>1076.5</v>
      </c>
      <c r="G149" s="260"/>
    </row>
    <row r="150" spans="1:7" ht="17.25" customHeight="1">
      <c r="A150" s="261" t="s">
        <v>383</v>
      </c>
      <c r="B150" s="254"/>
      <c r="C150" s="106">
        <v>2789.7</v>
      </c>
      <c r="D150" s="106"/>
      <c r="E150" s="106"/>
      <c r="F150" s="103">
        <f t="shared" ref="F150:F151" si="25">E150-D150</f>
        <v>0</v>
      </c>
      <c r="G150" s="266"/>
    </row>
    <row r="151" spans="1:7" ht="33" customHeight="1">
      <c r="A151" s="261" t="s">
        <v>384</v>
      </c>
      <c r="B151" s="254"/>
      <c r="C151" s="106">
        <v>1908.6</v>
      </c>
      <c r="D151" s="106"/>
      <c r="E151" s="103">
        <v>1076.5</v>
      </c>
      <c r="F151" s="103">
        <f t="shared" si="25"/>
        <v>1076.5</v>
      </c>
      <c r="G151" s="255"/>
    </row>
    <row r="152" spans="1:7" s="6" customFormat="1" ht="19.5" customHeight="1">
      <c r="A152" s="275"/>
      <c r="B152" s="276"/>
      <c r="C152" s="113"/>
      <c r="D152" s="113"/>
      <c r="E152" s="113"/>
      <c r="F152" s="113"/>
      <c r="G152" s="193"/>
    </row>
    <row r="153" spans="1:7" ht="75" customHeight="1">
      <c r="A153" s="277" t="s">
        <v>261</v>
      </c>
      <c r="B153" s="46"/>
      <c r="C153" s="304"/>
      <c r="D153" s="304"/>
      <c r="E153" s="94"/>
      <c r="F153" s="327" t="s">
        <v>391</v>
      </c>
      <c r="G153" s="327"/>
    </row>
    <row r="154" spans="1:7">
      <c r="A154" s="278" t="s">
        <v>92</v>
      </c>
      <c r="B154" s="3"/>
      <c r="C154" s="324" t="s">
        <v>106</v>
      </c>
      <c r="D154" s="324"/>
      <c r="E154" s="95"/>
      <c r="F154" s="302" t="s">
        <v>19</v>
      </c>
      <c r="G154" s="302"/>
    </row>
    <row r="155" spans="1:7">
      <c r="A155" s="99"/>
      <c r="C155" s="7"/>
      <c r="D155" s="8"/>
      <c r="E155" s="8"/>
      <c r="F155" s="8"/>
    </row>
    <row r="156" spans="1:7">
      <c r="A156" s="99"/>
      <c r="C156" s="7"/>
      <c r="D156" s="8"/>
      <c r="E156" s="8"/>
      <c r="F156" s="8"/>
    </row>
    <row r="157" spans="1:7">
      <c r="A157" s="99"/>
      <c r="C157" s="7"/>
      <c r="D157" s="8"/>
      <c r="E157" s="8"/>
      <c r="F157" s="8"/>
    </row>
    <row r="158" spans="1:7">
      <c r="A158" s="99"/>
      <c r="C158" s="7"/>
      <c r="D158" s="8"/>
      <c r="E158" s="8"/>
      <c r="F158" s="8"/>
    </row>
    <row r="159" spans="1:7">
      <c r="A159" s="99"/>
      <c r="C159" s="7"/>
      <c r="D159" s="8"/>
      <c r="E159" s="8"/>
      <c r="F159" s="8"/>
    </row>
    <row r="160" spans="1:7">
      <c r="A160" s="99"/>
      <c r="C160" s="7"/>
      <c r="D160" s="8"/>
      <c r="E160" s="8"/>
      <c r="F160" s="8"/>
    </row>
    <row r="161" spans="1:6">
      <c r="A161" s="99"/>
      <c r="C161" s="7"/>
      <c r="D161" s="8"/>
      <c r="E161" s="8"/>
      <c r="F161" s="8"/>
    </row>
    <row r="162" spans="1:6">
      <c r="A162" s="99"/>
      <c r="C162" s="7"/>
      <c r="D162" s="8"/>
      <c r="E162" s="8"/>
      <c r="F162" s="8"/>
    </row>
    <row r="163" spans="1:6">
      <c r="A163" s="279"/>
      <c r="C163" s="7"/>
      <c r="D163" s="8"/>
      <c r="E163" s="8"/>
      <c r="F163" s="8"/>
    </row>
    <row r="164" spans="1:6">
      <c r="A164" s="99"/>
      <c r="C164" s="7"/>
      <c r="D164" s="8"/>
      <c r="E164" s="8"/>
      <c r="F164" s="8"/>
    </row>
    <row r="165" spans="1:6">
      <c r="A165" s="99"/>
      <c r="C165" s="7"/>
      <c r="D165" s="8"/>
      <c r="E165" s="8"/>
      <c r="F165" s="8"/>
    </row>
    <row r="166" spans="1:6">
      <c r="A166" s="99"/>
      <c r="C166" s="7"/>
      <c r="D166" s="8"/>
      <c r="E166" s="8"/>
      <c r="F166" s="8"/>
    </row>
    <row r="167" spans="1:6">
      <c r="A167" s="99"/>
      <c r="C167" s="7"/>
      <c r="D167" s="8"/>
      <c r="E167" s="8"/>
      <c r="F167" s="8"/>
    </row>
    <row r="168" spans="1:6">
      <c r="A168" s="99"/>
      <c r="C168" s="7"/>
      <c r="D168" s="8"/>
      <c r="E168" s="8"/>
      <c r="F168" s="8"/>
    </row>
    <row r="169" spans="1:6">
      <c r="A169" s="99"/>
      <c r="C169" s="7"/>
      <c r="D169" s="8"/>
      <c r="E169" s="8"/>
      <c r="F169" s="8"/>
    </row>
    <row r="170" spans="1:6">
      <c r="A170" s="99"/>
      <c r="C170" s="7"/>
      <c r="D170" s="8"/>
      <c r="E170" s="8"/>
      <c r="F170" s="8"/>
    </row>
    <row r="171" spans="1:6">
      <c r="A171" s="99"/>
      <c r="C171" s="7"/>
      <c r="D171" s="8"/>
      <c r="E171" s="8"/>
      <c r="F171" s="8"/>
    </row>
    <row r="172" spans="1:6">
      <c r="A172" s="99"/>
      <c r="C172" s="7"/>
      <c r="D172" s="8"/>
      <c r="E172" s="8"/>
      <c r="F172" s="8"/>
    </row>
    <row r="173" spans="1:6">
      <c r="A173" s="99"/>
      <c r="C173" s="7"/>
      <c r="D173" s="8"/>
      <c r="E173" s="8"/>
      <c r="F173" s="8"/>
    </row>
    <row r="174" spans="1:6">
      <c r="A174" s="99"/>
      <c r="C174" s="7"/>
      <c r="D174" s="8"/>
      <c r="E174" s="8"/>
      <c r="F174" s="8"/>
    </row>
    <row r="175" spans="1:6">
      <c r="A175" s="99"/>
      <c r="C175" s="7"/>
      <c r="D175" s="8"/>
      <c r="E175" s="8"/>
      <c r="F175" s="8"/>
    </row>
    <row r="176" spans="1:6">
      <c r="A176" s="99"/>
      <c r="C176" s="7"/>
      <c r="D176" s="8"/>
      <c r="E176" s="8"/>
      <c r="F176" s="8"/>
    </row>
    <row r="177" spans="1:6">
      <c r="A177" s="99"/>
      <c r="C177" s="7"/>
      <c r="D177" s="8"/>
      <c r="E177" s="8"/>
      <c r="F177" s="8"/>
    </row>
    <row r="178" spans="1:6">
      <c r="A178" s="99"/>
      <c r="C178" s="7"/>
      <c r="D178" s="8"/>
      <c r="E178" s="8"/>
      <c r="F178" s="8"/>
    </row>
    <row r="179" spans="1:6">
      <c r="A179" s="99"/>
      <c r="C179" s="7"/>
      <c r="D179" s="8"/>
      <c r="E179" s="8"/>
      <c r="F179" s="8"/>
    </row>
    <row r="180" spans="1:6">
      <c r="A180" s="99"/>
      <c r="C180" s="7"/>
      <c r="D180" s="8"/>
      <c r="E180" s="8"/>
      <c r="F180" s="8"/>
    </row>
    <row r="181" spans="1:6">
      <c r="A181" s="99"/>
      <c r="C181" s="7"/>
      <c r="D181" s="8"/>
      <c r="E181" s="8"/>
      <c r="F181" s="8"/>
    </row>
    <row r="182" spans="1:6">
      <c r="A182" s="99"/>
      <c r="C182" s="7"/>
      <c r="D182" s="8"/>
      <c r="E182" s="8"/>
      <c r="F182" s="8"/>
    </row>
    <row r="183" spans="1:6">
      <c r="A183" s="99"/>
      <c r="C183" s="7"/>
      <c r="D183" s="8"/>
      <c r="E183" s="8"/>
      <c r="F183" s="8"/>
    </row>
    <row r="184" spans="1:6">
      <c r="A184" s="99"/>
      <c r="C184" s="7"/>
      <c r="D184" s="8"/>
      <c r="E184" s="8"/>
      <c r="F184" s="8"/>
    </row>
    <row r="185" spans="1:6">
      <c r="A185" s="99"/>
      <c r="C185" s="7"/>
      <c r="D185" s="8"/>
      <c r="E185" s="8"/>
      <c r="F185" s="8"/>
    </row>
    <row r="186" spans="1:6">
      <c r="A186" s="99"/>
      <c r="C186" s="7"/>
      <c r="D186" s="8"/>
      <c r="E186" s="8"/>
      <c r="F186" s="8"/>
    </row>
    <row r="187" spans="1:6">
      <c r="A187" s="99"/>
      <c r="C187" s="7"/>
      <c r="D187" s="8"/>
      <c r="E187" s="8"/>
      <c r="F187" s="8"/>
    </row>
    <row r="188" spans="1:6">
      <c r="A188" s="99"/>
      <c r="C188" s="7"/>
      <c r="D188" s="8"/>
      <c r="E188" s="8"/>
      <c r="F188" s="8"/>
    </row>
    <row r="189" spans="1:6">
      <c r="A189" s="99"/>
      <c r="C189" s="7"/>
      <c r="D189" s="8"/>
      <c r="E189" s="8"/>
      <c r="F189" s="8"/>
    </row>
    <row r="190" spans="1:6">
      <c r="A190" s="99"/>
      <c r="C190" s="7"/>
      <c r="D190" s="8"/>
      <c r="E190" s="8"/>
      <c r="F190" s="8"/>
    </row>
    <row r="191" spans="1:6">
      <c r="A191" s="99"/>
      <c r="C191" s="7"/>
      <c r="D191" s="8"/>
      <c r="E191" s="8"/>
      <c r="F191" s="8"/>
    </row>
    <row r="192" spans="1:6">
      <c r="A192" s="99"/>
      <c r="C192" s="7"/>
      <c r="D192" s="8"/>
      <c r="E192" s="8"/>
      <c r="F192" s="8"/>
    </row>
    <row r="193" spans="1:6">
      <c r="A193" s="99"/>
      <c r="C193" s="7"/>
      <c r="D193" s="8"/>
      <c r="E193" s="8"/>
      <c r="F193" s="8"/>
    </row>
    <row r="194" spans="1:6">
      <c r="A194" s="99"/>
      <c r="C194" s="7"/>
      <c r="D194" s="8"/>
      <c r="E194" s="8"/>
      <c r="F194" s="8"/>
    </row>
    <row r="195" spans="1:6">
      <c r="A195" s="99"/>
      <c r="C195" s="7"/>
      <c r="D195" s="8"/>
      <c r="E195" s="8"/>
      <c r="F195" s="8"/>
    </row>
    <row r="196" spans="1:6">
      <c r="A196" s="99"/>
      <c r="C196" s="7"/>
      <c r="D196" s="8"/>
      <c r="E196" s="8"/>
      <c r="F196" s="8"/>
    </row>
    <row r="197" spans="1:6">
      <c r="A197" s="99"/>
      <c r="C197" s="7"/>
      <c r="D197" s="8"/>
      <c r="E197" s="8"/>
      <c r="F197" s="8"/>
    </row>
    <row r="198" spans="1:6">
      <c r="A198" s="99"/>
      <c r="C198" s="7"/>
      <c r="D198" s="8"/>
      <c r="E198" s="8"/>
      <c r="F198" s="8"/>
    </row>
    <row r="199" spans="1:6">
      <c r="A199" s="99"/>
      <c r="C199" s="7"/>
      <c r="D199" s="8"/>
      <c r="E199" s="8"/>
      <c r="F199" s="8"/>
    </row>
    <row r="200" spans="1:6">
      <c r="A200" s="99"/>
      <c r="C200" s="7"/>
      <c r="D200" s="8"/>
      <c r="E200" s="8"/>
      <c r="F200" s="8"/>
    </row>
    <row r="201" spans="1:6">
      <c r="A201" s="99"/>
      <c r="C201" s="7"/>
      <c r="D201" s="8"/>
      <c r="E201" s="8"/>
      <c r="F201" s="8"/>
    </row>
    <row r="202" spans="1:6">
      <c r="A202" s="99"/>
      <c r="C202" s="7"/>
      <c r="D202" s="8"/>
      <c r="E202" s="8"/>
      <c r="F202" s="8"/>
    </row>
    <row r="203" spans="1:6">
      <c r="A203" s="99"/>
      <c r="C203" s="7"/>
      <c r="D203" s="8"/>
      <c r="E203" s="8"/>
      <c r="F203" s="8"/>
    </row>
    <row r="204" spans="1:6">
      <c r="A204" s="99"/>
      <c r="C204" s="7"/>
      <c r="D204" s="8"/>
      <c r="E204" s="8"/>
      <c r="F204" s="8"/>
    </row>
    <row r="205" spans="1:6">
      <c r="A205" s="99"/>
      <c r="C205" s="7"/>
      <c r="D205" s="8"/>
      <c r="E205" s="8"/>
      <c r="F205" s="8"/>
    </row>
    <row r="206" spans="1:6">
      <c r="A206" s="99"/>
      <c r="C206" s="7"/>
      <c r="D206" s="8"/>
      <c r="E206" s="8"/>
      <c r="F206" s="8"/>
    </row>
    <row r="207" spans="1:6">
      <c r="A207" s="99"/>
      <c r="C207" s="7"/>
      <c r="D207" s="8"/>
      <c r="E207" s="8"/>
      <c r="F207" s="8"/>
    </row>
    <row r="208" spans="1:6">
      <c r="A208" s="99"/>
      <c r="C208" s="7"/>
      <c r="D208" s="8"/>
      <c r="E208" s="8"/>
      <c r="F208" s="8"/>
    </row>
    <row r="209" spans="1:1">
      <c r="A209" s="99"/>
    </row>
    <row r="210" spans="1:1">
      <c r="A210" s="100"/>
    </row>
    <row r="211" spans="1:1">
      <c r="A211" s="100"/>
    </row>
    <row r="212" spans="1:1">
      <c r="A212" s="100"/>
    </row>
    <row r="213" spans="1:1">
      <c r="A213" s="100"/>
    </row>
    <row r="214" spans="1:1">
      <c r="A214" s="100"/>
    </row>
    <row r="215" spans="1:1">
      <c r="A215" s="100"/>
    </row>
    <row r="216" spans="1:1">
      <c r="A216" s="100"/>
    </row>
    <row r="217" spans="1:1">
      <c r="A217" s="100"/>
    </row>
    <row r="218" spans="1:1">
      <c r="A218" s="100"/>
    </row>
    <row r="219" spans="1:1">
      <c r="A219" s="100"/>
    </row>
    <row r="220" spans="1:1">
      <c r="A220" s="100"/>
    </row>
    <row r="221" spans="1:1">
      <c r="A221" s="100"/>
    </row>
    <row r="222" spans="1:1">
      <c r="A222" s="100"/>
    </row>
    <row r="223" spans="1:1">
      <c r="A223" s="100"/>
    </row>
    <row r="224" spans="1:1">
      <c r="A224" s="100"/>
    </row>
    <row r="225" spans="1:1">
      <c r="A225" s="100"/>
    </row>
    <row r="226" spans="1:1">
      <c r="A226" s="100"/>
    </row>
    <row r="227" spans="1:1">
      <c r="A227" s="100"/>
    </row>
    <row r="228" spans="1:1">
      <c r="A228" s="100"/>
    </row>
    <row r="229" spans="1:1">
      <c r="A229" s="100"/>
    </row>
    <row r="230" spans="1:1">
      <c r="A230" s="100"/>
    </row>
    <row r="231" spans="1:1">
      <c r="A231" s="100"/>
    </row>
    <row r="232" spans="1:1">
      <c r="A232" s="100"/>
    </row>
    <row r="233" spans="1:1">
      <c r="A233" s="100"/>
    </row>
    <row r="234" spans="1:1">
      <c r="A234" s="100"/>
    </row>
    <row r="235" spans="1:1">
      <c r="A235" s="100"/>
    </row>
    <row r="236" spans="1:1">
      <c r="A236" s="100"/>
    </row>
    <row r="237" spans="1:1">
      <c r="A237" s="100"/>
    </row>
    <row r="238" spans="1:1">
      <c r="A238" s="100"/>
    </row>
    <row r="239" spans="1:1">
      <c r="A239" s="100"/>
    </row>
    <row r="240" spans="1:1">
      <c r="A240" s="100"/>
    </row>
    <row r="241" spans="1:1">
      <c r="A241" s="100"/>
    </row>
    <row r="242" spans="1:1">
      <c r="A242" s="100"/>
    </row>
    <row r="243" spans="1:1">
      <c r="A243" s="100"/>
    </row>
    <row r="244" spans="1:1">
      <c r="A244" s="100"/>
    </row>
    <row r="245" spans="1:1">
      <c r="A245" s="100"/>
    </row>
    <row r="246" spans="1:1">
      <c r="A246" s="100"/>
    </row>
    <row r="247" spans="1:1">
      <c r="A247" s="100"/>
    </row>
    <row r="248" spans="1:1">
      <c r="A248" s="100"/>
    </row>
    <row r="249" spans="1:1">
      <c r="A249" s="100"/>
    </row>
    <row r="250" spans="1:1">
      <c r="A250" s="100"/>
    </row>
    <row r="251" spans="1:1">
      <c r="A251" s="100"/>
    </row>
    <row r="252" spans="1:1">
      <c r="A252" s="100"/>
    </row>
    <row r="253" spans="1:1">
      <c r="A253" s="100"/>
    </row>
    <row r="254" spans="1:1">
      <c r="A254" s="100"/>
    </row>
    <row r="255" spans="1:1">
      <c r="A255" s="100"/>
    </row>
    <row r="256" spans="1:1">
      <c r="A256" s="100"/>
    </row>
    <row r="257" spans="1:1">
      <c r="A257" s="100"/>
    </row>
    <row r="258" spans="1:1">
      <c r="A258" s="100"/>
    </row>
    <row r="259" spans="1:1">
      <c r="A259" s="100"/>
    </row>
    <row r="260" spans="1:1">
      <c r="A260" s="100"/>
    </row>
    <row r="261" spans="1:1">
      <c r="A261" s="100"/>
    </row>
    <row r="262" spans="1:1">
      <c r="A262" s="100"/>
    </row>
    <row r="263" spans="1:1">
      <c r="A263" s="100"/>
    </row>
    <row r="264" spans="1:1">
      <c r="A264" s="100"/>
    </row>
    <row r="265" spans="1:1">
      <c r="A265" s="100"/>
    </row>
    <row r="266" spans="1:1">
      <c r="A266" s="100"/>
    </row>
    <row r="267" spans="1:1">
      <c r="A267" s="100"/>
    </row>
    <row r="268" spans="1:1">
      <c r="A268" s="100"/>
    </row>
    <row r="269" spans="1:1">
      <c r="A269" s="100"/>
    </row>
    <row r="270" spans="1:1">
      <c r="A270" s="100"/>
    </row>
    <row r="271" spans="1:1">
      <c r="A271" s="100"/>
    </row>
    <row r="272" spans="1:1">
      <c r="A272" s="100"/>
    </row>
    <row r="273" spans="1:1">
      <c r="A273" s="100"/>
    </row>
    <row r="274" spans="1:1">
      <c r="A274" s="100"/>
    </row>
    <row r="275" spans="1:1">
      <c r="A275" s="100"/>
    </row>
    <row r="276" spans="1:1">
      <c r="A276" s="100"/>
    </row>
    <row r="277" spans="1:1">
      <c r="A277" s="100"/>
    </row>
    <row r="278" spans="1:1">
      <c r="A278" s="100"/>
    </row>
    <row r="279" spans="1:1">
      <c r="A279" s="100"/>
    </row>
    <row r="280" spans="1:1">
      <c r="A280" s="100"/>
    </row>
    <row r="281" spans="1:1">
      <c r="A281" s="100"/>
    </row>
    <row r="282" spans="1:1">
      <c r="A282" s="100"/>
    </row>
    <row r="283" spans="1:1">
      <c r="A283" s="100"/>
    </row>
    <row r="284" spans="1:1">
      <c r="A284" s="100"/>
    </row>
    <row r="285" spans="1:1">
      <c r="A285" s="100"/>
    </row>
    <row r="286" spans="1:1">
      <c r="A286" s="100"/>
    </row>
    <row r="287" spans="1:1">
      <c r="A287" s="100"/>
    </row>
    <row r="288" spans="1:1">
      <c r="A288" s="100"/>
    </row>
    <row r="289" spans="1:1">
      <c r="A289" s="100"/>
    </row>
    <row r="290" spans="1:1">
      <c r="A290" s="100"/>
    </row>
    <row r="291" spans="1:1">
      <c r="A291" s="100"/>
    </row>
    <row r="292" spans="1:1">
      <c r="A292" s="100"/>
    </row>
    <row r="293" spans="1:1">
      <c r="A293" s="100"/>
    </row>
    <row r="294" spans="1:1">
      <c r="A294" s="100"/>
    </row>
    <row r="295" spans="1:1">
      <c r="A295" s="100"/>
    </row>
    <row r="296" spans="1:1">
      <c r="A296" s="100"/>
    </row>
    <row r="297" spans="1:1">
      <c r="A297" s="100"/>
    </row>
    <row r="298" spans="1:1">
      <c r="A298" s="100"/>
    </row>
    <row r="299" spans="1:1">
      <c r="A299" s="100"/>
    </row>
    <row r="300" spans="1:1">
      <c r="A300" s="100"/>
    </row>
    <row r="301" spans="1:1">
      <c r="A301" s="100"/>
    </row>
    <row r="302" spans="1:1">
      <c r="A302" s="100"/>
    </row>
    <row r="303" spans="1:1">
      <c r="A303" s="100"/>
    </row>
    <row r="304" spans="1:1">
      <c r="A304" s="100"/>
    </row>
    <row r="305" spans="1:1">
      <c r="A305" s="100"/>
    </row>
    <row r="306" spans="1:1">
      <c r="A306" s="100"/>
    </row>
    <row r="307" spans="1:1">
      <c r="A307" s="100"/>
    </row>
    <row r="308" spans="1:1">
      <c r="A308" s="100"/>
    </row>
    <row r="309" spans="1:1">
      <c r="A309" s="100"/>
    </row>
    <row r="310" spans="1:1">
      <c r="A310" s="100"/>
    </row>
    <row r="311" spans="1:1">
      <c r="A311" s="100"/>
    </row>
    <row r="312" spans="1:1">
      <c r="A312" s="100"/>
    </row>
    <row r="313" spans="1:1">
      <c r="A313" s="100"/>
    </row>
    <row r="314" spans="1:1">
      <c r="A314" s="100"/>
    </row>
    <row r="315" spans="1:1">
      <c r="A315" s="100"/>
    </row>
    <row r="316" spans="1:1">
      <c r="A316" s="100"/>
    </row>
    <row r="317" spans="1:1">
      <c r="A317" s="100"/>
    </row>
    <row r="318" spans="1:1">
      <c r="A318" s="100"/>
    </row>
    <row r="319" spans="1:1">
      <c r="A319" s="100"/>
    </row>
    <row r="320" spans="1:1">
      <c r="A320" s="100"/>
    </row>
    <row r="321" spans="1:1">
      <c r="A321" s="100"/>
    </row>
    <row r="322" spans="1:1">
      <c r="A322" s="100"/>
    </row>
    <row r="323" spans="1:1">
      <c r="A323" s="100"/>
    </row>
    <row r="324" spans="1:1">
      <c r="A324" s="100"/>
    </row>
    <row r="325" spans="1:1">
      <c r="A325" s="100"/>
    </row>
    <row r="326" spans="1:1">
      <c r="A326" s="100"/>
    </row>
    <row r="327" spans="1:1">
      <c r="A327" s="100"/>
    </row>
    <row r="328" spans="1:1">
      <c r="A328" s="100"/>
    </row>
    <row r="329" spans="1:1">
      <c r="A329" s="100"/>
    </row>
    <row r="330" spans="1:1">
      <c r="A330" s="100"/>
    </row>
    <row r="331" spans="1:1">
      <c r="A331" s="100"/>
    </row>
    <row r="332" spans="1:1">
      <c r="A332" s="100"/>
    </row>
    <row r="333" spans="1:1">
      <c r="A333" s="100"/>
    </row>
    <row r="334" spans="1:1">
      <c r="A334" s="100"/>
    </row>
    <row r="335" spans="1:1">
      <c r="A335" s="100"/>
    </row>
    <row r="336" spans="1:1">
      <c r="A336" s="100"/>
    </row>
    <row r="337" spans="1:1">
      <c r="A337" s="100"/>
    </row>
    <row r="338" spans="1:1">
      <c r="A338" s="100"/>
    </row>
    <row r="339" spans="1:1">
      <c r="A339" s="100"/>
    </row>
    <row r="340" spans="1:1">
      <c r="A340" s="100"/>
    </row>
    <row r="341" spans="1:1">
      <c r="A341" s="100"/>
    </row>
    <row r="342" spans="1:1">
      <c r="A342" s="100"/>
    </row>
    <row r="343" spans="1:1">
      <c r="A343" s="100"/>
    </row>
    <row r="344" spans="1:1">
      <c r="A344" s="100"/>
    </row>
    <row r="345" spans="1:1">
      <c r="A345" s="100"/>
    </row>
    <row r="346" spans="1:1">
      <c r="A346" s="100"/>
    </row>
    <row r="347" spans="1:1">
      <c r="A347" s="100"/>
    </row>
    <row r="348" spans="1:1">
      <c r="A348" s="100"/>
    </row>
    <row r="349" spans="1:1">
      <c r="A349" s="100"/>
    </row>
    <row r="350" spans="1:1">
      <c r="A350" s="100"/>
    </row>
    <row r="351" spans="1:1">
      <c r="A351" s="100"/>
    </row>
    <row r="352" spans="1:1">
      <c r="A352" s="100"/>
    </row>
    <row r="353" spans="1:1">
      <c r="A353" s="100"/>
    </row>
    <row r="354" spans="1:1">
      <c r="A354" s="100"/>
    </row>
    <row r="355" spans="1:1">
      <c r="A355" s="100"/>
    </row>
    <row r="356" spans="1:1">
      <c r="A356" s="100"/>
    </row>
    <row r="357" spans="1:1">
      <c r="A357" s="100"/>
    </row>
    <row r="358" spans="1:1">
      <c r="A358" s="100"/>
    </row>
    <row r="359" spans="1:1">
      <c r="A359" s="100"/>
    </row>
    <row r="360" spans="1:1">
      <c r="A360" s="100"/>
    </row>
    <row r="361" spans="1:1">
      <c r="A361" s="100"/>
    </row>
    <row r="362" spans="1:1">
      <c r="A362" s="100"/>
    </row>
    <row r="363" spans="1:1">
      <c r="A363" s="100"/>
    </row>
    <row r="364" spans="1:1">
      <c r="A364" s="100"/>
    </row>
    <row r="365" spans="1:1">
      <c r="A365" s="100"/>
    </row>
    <row r="366" spans="1:1">
      <c r="A366" s="100"/>
    </row>
    <row r="367" spans="1:1">
      <c r="A367" s="100"/>
    </row>
    <row r="368" spans="1:1">
      <c r="A368" s="100"/>
    </row>
    <row r="369" spans="1:1">
      <c r="A369" s="100"/>
    </row>
    <row r="370" spans="1:1">
      <c r="A370" s="100"/>
    </row>
    <row r="371" spans="1:1">
      <c r="A371" s="100"/>
    </row>
    <row r="372" spans="1:1">
      <c r="A372" s="100"/>
    </row>
    <row r="373" spans="1:1">
      <c r="A373" s="100"/>
    </row>
    <row r="374" spans="1:1">
      <c r="A374" s="100"/>
    </row>
    <row r="375" spans="1:1">
      <c r="A375" s="100"/>
    </row>
    <row r="376" spans="1:1">
      <c r="A376" s="100"/>
    </row>
  </sheetData>
  <mergeCells count="7">
    <mergeCell ref="I18:J18"/>
    <mergeCell ref="I20:J20"/>
    <mergeCell ref="C153:D153"/>
    <mergeCell ref="C154:D154"/>
    <mergeCell ref="A2:F2"/>
    <mergeCell ref="F153:G153"/>
    <mergeCell ref="F154:G154"/>
  </mergeCells>
  <pageMargins left="0.59055118110236227" right="0.59055118110236227" top="0.78740157480314965" bottom="0.39370078740157483" header="0.19685039370078741" footer="0.31496062992125984"/>
  <pageSetup paperSize="9"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3"/>
  </sheetPr>
  <dimension ref="A1:K351"/>
  <sheetViews>
    <sheetView tabSelected="1" view="pageBreakPreview" zoomScale="85" zoomScaleNormal="100" zoomScaleSheetLayoutView="85" workbookViewId="0">
      <selection activeCell="E6" sqref="E6"/>
    </sheetView>
  </sheetViews>
  <sheetFormatPr defaultRowHeight="18.75"/>
  <cols>
    <col min="1" max="1" width="60.28515625" style="3" customWidth="1"/>
    <col min="2" max="2" width="12" style="123" customWidth="1"/>
    <col min="3" max="3" width="16.140625" style="123" customWidth="1"/>
    <col min="4" max="4" width="16.7109375" style="123" customWidth="1"/>
    <col min="5" max="5" width="16.140625" style="123" customWidth="1"/>
    <col min="6" max="6" width="16" style="123" customWidth="1"/>
    <col min="7" max="7" width="16.42578125" style="3" customWidth="1"/>
    <col min="8" max="8" width="9.140625" style="3"/>
    <col min="9" max="9" width="16.28515625" style="3" bestFit="1" customWidth="1"/>
    <col min="10" max="11" width="14" style="3" customWidth="1"/>
    <col min="12" max="16384" width="9.140625" style="3"/>
  </cols>
  <sheetData>
    <row r="1" spans="1:9" ht="27.75" customHeight="1">
      <c r="A1" s="320" t="s">
        <v>152</v>
      </c>
      <c r="B1" s="320"/>
      <c r="C1" s="320"/>
      <c r="D1" s="320"/>
      <c r="E1" s="320"/>
      <c r="F1" s="320"/>
    </row>
    <row r="2" spans="1:9" ht="19.5" customHeight="1">
      <c r="A2" s="4"/>
      <c r="B2" s="5"/>
      <c r="C2" s="5"/>
      <c r="D2" s="5"/>
      <c r="E2" s="5"/>
      <c r="F2" s="329" t="s">
        <v>182</v>
      </c>
      <c r="G2" s="329"/>
    </row>
    <row r="3" spans="1:9" ht="64.5" customHeight="1">
      <c r="A3" s="89" t="s">
        <v>31</v>
      </c>
      <c r="B3" s="13" t="s">
        <v>5</v>
      </c>
      <c r="C3" s="13" t="s">
        <v>181</v>
      </c>
      <c r="D3" s="13" t="s">
        <v>428</v>
      </c>
      <c r="E3" s="13" t="s">
        <v>429</v>
      </c>
      <c r="F3" s="250" t="s">
        <v>168</v>
      </c>
      <c r="G3" s="251" t="s">
        <v>169</v>
      </c>
    </row>
    <row r="4" spans="1:9" ht="18" customHeight="1">
      <c r="A4" s="125">
        <v>1</v>
      </c>
      <c r="B4" s="126">
        <v>2</v>
      </c>
      <c r="C4" s="126">
        <v>3</v>
      </c>
      <c r="D4" s="126">
        <v>4</v>
      </c>
      <c r="E4" s="126">
        <v>5</v>
      </c>
      <c r="F4" s="126">
        <v>6</v>
      </c>
      <c r="G4" s="125">
        <v>7</v>
      </c>
    </row>
    <row r="5" spans="1:9" ht="37.5" customHeight="1">
      <c r="A5" s="137" t="s">
        <v>15</v>
      </c>
      <c r="B5" s="90">
        <v>4000</v>
      </c>
      <c r="C5" s="17">
        <f>C6+C124</f>
        <v>40829.160000000018</v>
      </c>
      <c r="D5" s="17">
        <f>D6+D124</f>
        <v>2275.1999999999998</v>
      </c>
      <c r="E5" s="17">
        <f>E6+E124+E122</f>
        <v>168162.2</v>
      </c>
      <c r="F5" s="17">
        <f>E5-D5</f>
        <v>165887</v>
      </c>
      <c r="G5" s="280">
        <f t="shared" ref="G5" si="0">(E5/D5)*100</f>
        <v>7391.0952883263026</v>
      </c>
    </row>
    <row r="6" spans="1:9" ht="27.75" customHeight="1">
      <c r="A6" s="137" t="s">
        <v>0</v>
      </c>
      <c r="B6" s="263">
        <v>4020</v>
      </c>
      <c r="C6" s="211">
        <f>SUM(C7:C74)</f>
        <v>36130.860000000015</v>
      </c>
      <c r="D6" s="211">
        <f>SUM(D7:D74)</f>
        <v>2275.1999999999998</v>
      </c>
      <c r="E6" s="339">
        <f>SUM(E7:E121)</f>
        <v>41881.599999999999</v>
      </c>
      <c r="F6" s="211">
        <f t="shared" ref="F6:F126" si="1">E6-D6</f>
        <v>39606.400000000001</v>
      </c>
      <c r="G6" s="281">
        <f t="shared" ref="G6:G11" si="2">(E6/D6)*100</f>
        <v>1840.7876230661043</v>
      </c>
      <c r="I6" s="116"/>
    </row>
    <row r="7" spans="1:9" ht="20.25" customHeight="1">
      <c r="A7" s="25" t="s">
        <v>435</v>
      </c>
      <c r="B7" s="152"/>
      <c r="C7" s="24"/>
      <c r="D7" s="24">
        <v>800</v>
      </c>
      <c r="E7" s="24"/>
      <c r="F7" s="24">
        <f t="shared" ref="F7:F33" si="3">E7-D7</f>
        <v>-800</v>
      </c>
      <c r="G7" s="282">
        <f t="shared" si="2"/>
        <v>0</v>
      </c>
    </row>
    <row r="8" spans="1:9" ht="18" customHeight="1">
      <c r="A8" s="283" t="s">
        <v>436</v>
      </c>
      <c r="B8" s="152"/>
      <c r="C8" s="24"/>
      <c r="D8" s="24">
        <v>500</v>
      </c>
      <c r="E8" s="24"/>
      <c r="F8" s="24">
        <f t="shared" si="3"/>
        <v>-500</v>
      </c>
      <c r="G8" s="282">
        <f t="shared" si="2"/>
        <v>0</v>
      </c>
    </row>
    <row r="9" spans="1:9" ht="18.75" customHeight="1">
      <c r="A9" s="284" t="s">
        <v>437</v>
      </c>
      <c r="B9" s="152"/>
      <c r="C9" s="24"/>
      <c r="D9" s="24">
        <v>67.599999999999994</v>
      </c>
      <c r="E9" s="24"/>
      <c r="F9" s="24">
        <f t="shared" si="3"/>
        <v>-67.599999999999994</v>
      </c>
      <c r="G9" s="282">
        <f t="shared" si="2"/>
        <v>0</v>
      </c>
    </row>
    <row r="10" spans="1:9" ht="37.5" customHeight="1">
      <c r="A10" s="284" t="s">
        <v>438</v>
      </c>
      <c r="B10" s="152"/>
      <c r="C10" s="24"/>
      <c r="D10" s="24">
        <v>664.8</v>
      </c>
      <c r="E10" s="24"/>
      <c r="F10" s="24">
        <f t="shared" si="3"/>
        <v>-664.8</v>
      </c>
      <c r="G10" s="282">
        <f t="shared" si="2"/>
        <v>0</v>
      </c>
    </row>
    <row r="11" spans="1:9" ht="36" customHeight="1">
      <c r="A11" s="284" t="s">
        <v>439</v>
      </c>
      <c r="B11" s="152"/>
      <c r="C11" s="24"/>
      <c r="D11" s="24">
        <v>242.8</v>
      </c>
      <c r="E11" s="24"/>
      <c r="F11" s="24">
        <f t="shared" si="3"/>
        <v>-242.8</v>
      </c>
      <c r="G11" s="282">
        <f t="shared" si="2"/>
        <v>0</v>
      </c>
    </row>
    <row r="12" spans="1:9" ht="21" customHeight="1">
      <c r="A12" s="25" t="s">
        <v>321</v>
      </c>
      <c r="B12" s="152"/>
      <c r="C12" s="24">
        <v>1017.8</v>
      </c>
      <c r="D12" s="24"/>
      <c r="E12" s="24"/>
      <c r="F12" s="24">
        <f t="shared" si="3"/>
        <v>0</v>
      </c>
      <c r="G12" s="285"/>
    </row>
    <row r="13" spans="1:9" ht="37.5" customHeight="1">
      <c r="A13" s="25" t="s">
        <v>322</v>
      </c>
      <c r="B13" s="152"/>
      <c r="C13" s="24">
        <v>320.60000000000002</v>
      </c>
      <c r="D13" s="24"/>
      <c r="E13" s="24"/>
      <c r="F13" s="24">
        <f t="shared" si="3"/>
        <v>0</v>
      </c>
      <c r="G13" s="285"/>
    </row>
    <row r="14" spans="1:9" ht="39" customHeight="1">
      <c r="A14" s="25" t="s">
        <v>322</v>
      </c>
      <c r="B14" s="152"/>
      <c r="C14" s="24">
        <v>174</v>
      </c>
      <c r="D14" s="24"/>
      <c r="E14" s="24"/>
      <c r="F14" s="24">
        <f t="shared" si="3"/>
        <v>0</v>
      </c>
      <c r="G14" s="285"/>
    </row>
    <row r="15" spans="1:9" ht="37.5" customHeight="1">
      <c r="A15" s="25" t="s">
        <v>322</v>
      </c>
      <c r="B15" s="152"/>
      <c r="C15" s="24">
        <v>320.7</v>
      </c>
      <c r="D15" s="24"/>
      <c r="E15" s="24"/>
      <c r="F15" s="24">
        <f t="shared" si="3"/>
        <v>0</v>
      </c>
      <c r="G15" s="285"/>
    </row>
    <row r="16" spans="1:9" ht="20.100000000000001" customHeight="1">
      <c r="A16" s="25" t="s">
        <v>323</v>
      </c>
      <c r="B16" s="152"/>
      <c r="C16" s="24">
        <v>279.3</v>
      </c>
      <c r="D16" s="24"/>
      <c r="E16" s="24"/>
      <c r="F16" s="24">
        <f t="shared" si="3"/>
        <v>0</v>
      </c>
      <c r="G16" s="285"/>
    </row>
    <row r="17" spans="1:7" ht="20.100000000000001" customHeight="1">
      <c r="A17" s="25" t="s">
        <v>324</v>
      </c>
      <c r="B17" s="152"/>
      <c r="C17" s="24">
        <v>648.9</v>
      </c>
      <c r="D17" s="24"/>
      <c r="E17" s="24"/>
      <c r="F17" s="24">
        <f t="shared" si="3"/>
        <v>0</v>
      </c>
      <c r="G17" s="285"/>
    </row>
    <row r="18" spans="1:7" ht="132" customHeight="1">
      <c r="A18" s="25" t="s">
        <v>325</v>
      </c>
      <c r="B18" s="152"/>
      <c r="C18" s="24">
        <v>11870</v>
      </c>
      <c r="D18" s="24"/>
      <c r="E18" s="24"/>
      <c r="F18" s="24">
        <f t="shared" si="3"/>
        <v>0</v>
      </c>
      <c r="G18" s="285"/>
    </row>
    <row r="19" spans="1:7" ht="20.100000000000001" customHeight="1">
      <c r="A19" s="25" t="s">
        <v>326</v>
      </c>
      <c r="B19" s="152"/>
      <c r="C19" s="24">
        <v>1735.2</v>
      </c>
      <c r="D19" s="24"/>
      <c r="E19" s="24"/>
      <c r="F19" s="24">
        <f t="shared" si="3"/>
        <v>0</v>
      </c>
      <c r="G19" s="285"/>
    </row>
    <row r="20" spans="1:7" ht="20.100000000000001" customHeight="1">
      <c r="A20" s="25" t="s">
        <v>327</v>
      </c>
      <c r="B20" s="152"/>
      <c r="C20" s="24">
        <v>925.5</v>
      </c>
      <c r="D20" s="24"/>
      <c r="E20" s="24"/>
      <c r="F20" s="24">
        <f t="shared" si="3"/>
        <v>0</v>
      </c>
      <c r="G20" s="285"/>
    </row>
    <row r="21" spans="1:7" ht="20.100000000000001" customHeight="1">
      <c r="A21" s="25" t="s">
        <v>328</v>
      </c>
      <c r="B21" s="152"/>
      <c r="C21" s="24">
        <v>448.6</v>
      </c>
      <c r="D21" s="24"/>
      <c r="E21" s="24"/>
      <c r="F21" s="24">
        <f t="shared" si="3"/>
        <v>0</v>
      </c>
      <c r="G21" s="285"/>
    </row>
    <row r="22" spans="1:7" ht="60" customHeight="1">
      <c r="A22" s="25" t="s">
        <v>329</v>
      </c>
      <c r="B22" s="152"/>
      <c r="C22" s="24">
        <v>90.8</v>
      </c>
      <c r="D22" s="24"/>
      <c r="E22" s="24"/>
      <c r="F22" s="24">
        <f t="shared" si="3"/>
        <v>0</v>
      </c>
      <c r="G22" s="285"/>
    </row>
    <row r="23" spans="1:7" ht="39.75" customHeight="1">
      <c r="A23" s="25" t="s">
        <v>330</v>
      </c>
      <c r="B23" s="152"/>
      <c r="C23" s="24">
        <v>17</v>
      </c>
      <c r="D23" s="24"/>
      <c r="E23" s="24"/>
      <c r="F23" s="24">
        <f t="shared" si="3"/>
        <v>0</v>
      </c>
      <c r="G23" s="285"/>
    </row>
    <row r="24" spans="1:7" ht="39.75" customHeight="1">
      <c r="A24" s="25" t="s">
        <v>331</v>
      </c>
      <c r="B24" s="152"/>
      <c r="C24" s="24">
        <v>135.5</v>
      </c>
      <c r="D24" s="24"/>
      <c r="E24" s="24"/>
      <c r="F24" s="24">
        <f t="shared" si="3"/>
        <v>0</v>
      </c>
      <c r="G24" s="285"/>
    </row>
    <row r="25" spans="1:7" ht="38.25" customHeight="1">
      <c r="A25" s="25" t="s">
        <v>332</v>
      </c>
      <c r="B25" s="152"/>
      <c r="C25" s="24">
        <v>430.5</v>
      </c>
      <c r="D25" s="24"/>
      <c r="E25" s="24"/>
      <c r="F25" s="24">
        <f t="shared" si="3"/>
        <v>0</v>
      </c>
      <c r="G25" s="285"/>
    </row>
    <row r="26" spans="1:7" ht="40.5" customHeight="1">
      <c r="A26" s="25" t="s">
        <v>333</v>
      </c>
      <c r="B26" s="152"/>
      <c r="C26" s="24">
        <v>70</v>
      </c>
      <c r="D26" s="24"/>
      <c r="E26" s="24"/>
      <c r="F26" s="24">
        <f t="shared" si="3"/>
        <v>0</v>
      </c>
      <c r="G26" s="285"/>
    </row>
    <row r="27" spans="1:7" ht="20.100000000000001" customHeight="1">
      <c r="A27" s="25" t="s">
        <v>334</v>
      </c>
      <c r="B27" s="152"/>
      <c r="C27" s="24">
        <v>1807.6</v>
      </c>
      <c r="D27" s="24"/>
      <c r="E27" s="24"/>
      <c r="F27" s="24">
        <f t="shared" si="3"/>
        <v>0</v>
      </c>
      <c r="G27" s="285"/>
    </row>
    <row r="28" spans="1:7" ht="20.100000000000001" customHeight="1">
      <c r="A28" s="25" t="s">
        <v>335</v>
      </c>
      <c r="B28" s="152"/>
      <c r="C28" s="24">
        <v>445.2</v>
      </c>
      <c r="D28" s="24"/>
      <c r="E28" s="24"/>
      <c r="F28" s="24">
        <f t="shared" si="3"/>
        <v>0</v>
      </c>
      <c r="G28" s="285"/>
    </row>
    <row r="29" spans="1:7" ht="39" customHeight="1">
      <c r="A29" s="25" t="s">
        <v>336</v>
      </c>
      <c r="B29" s="152"/>
      <c r="C29" s="24">
        <v>471.2</v>
      </c>
      <c r="D29" s="24"/>
      <c r="E29" s="24"/>
      <c r="F29" s="24">
        <f t="shared" si="3"/>
        <v>0</v>
      </c>
      <c r="G29" s="285"/>
    </row>
    <row r="30" spans="1:7" ht="34.5" customHeight="1">
      <c r="A30" s="25" t="s">
        <v>337</v>
      </c>
      <c r="B30" s="152"/>
      <c r="C30" s="24">
        <v>26.3</v>
      </c>
      <c r="D30" s="24"/>
      <c r="E30" s="24"/>
      <c r="F30" s="24">
        <f t="shared" si="3"/>
        <v>0</v>
      </c>
      <c r="G30" s="285"/>
    </row>
    <row r="31" spans="1:7" ht="21" customHeight="1">
      <c r="A31" s="25" t="s">
        <v>338</v>
      </c>
      <c r="B31" s="152"/>
      <c r="C31" s="24">
        <v>18.5</v>
      </c>
      <c r="D31" s="24"/>
      <c r="E31" s="24"/>
      <c r="F31" s="24">
        <f t="shared" si="3"/>
        <v>0</v>
      </c>
      <c r="G31" s="285"/>
    </row>
    <row r="32" spans="1:7" ht="35.25" customHeight="1">
      <c r="A32" s="25" t="s">
        <v>339</v>
      </c>
      <c r="B32" s="152"/>
      <c r="C32" s="24">
        <v>73.099999999999994</v>
      </c>
      <c r="D32" s="24"/>
      <c r="E32" s="24"/>
      <c r="F32" s="24">
        <f t="shared" si="3"/>
        <v>0</v>
      </c>
      <c r="G32" s="285"/>
    </row>
    <row r="33" spans="1:7" ht="20.100000000000001" customHeight="1">
      <c r="A33" s="25" t="s">
        <v>340</v>
      </c>
      <c r="B33" s="152"/>
      <c r="C33" s="24">
        <v>54.2</v>
      </c>
      <c r="D33" s="24"/>
      <c r="E33" s="24"/>
      <c r="F33" s="24">
        <f t="shared" si="3"/>
        <v>0</v>
      </c>
      <c r="G33" s="285"/>
    </row>
    <row r="34" spans="1:7" ht="20.100000000000001" customHeight="1">
      <c r="A34" s="25" t="s">
        <v>341</v>
      </c>
      <c r="B34" s="152"/>
      <c r="C34" s="24">
        <v>28.2</v>
      </c>
      <c r="D34" s="24"/>
      <c r="E34" s="24"/>
      <c r="F34" s="24">
        <f t="shared" ref="F34:F74" si="4">E34-D34</f>
        <v>0</v>
      </c>
      <c r="G34" s="285"/>
    </row>
    <row r="35" spans="1:7" ht="20.100000000000001" customHeight="1">
      <c r="A35" s="25" t="s">
        <v>342</v>
      </c>
      <c r="B35" s="152"/>
      <c r="C35" s="24">
        <v>39.6</v>
      </c>
      <c r="D35" s="24"/>
      <c r="E35" s="24"/>
      <c r="F35" s="24">
        <f t="shared" si="4"/>
        <v>0</v>
      </c>
      <c r="G35" s="285"/>
    </row>
    <row r="36" spans="1:7" ht="20.100000000000001" customHeight="1">
      <c r="A36" s="25" t="s">
        <v>343</v>
      </c>
      <c r="B36" s="152"/>
      <c r="C36" s="24">
        <v>32</v>
      </c>
      <c r="D36" s="24"/>
      <c r="E36" s="24"/>
      <c r="F36" s="24">
        <f t="shared" si="4"/>
        <v>0</v>
      </c>
      <c r="G36" s="285"/>
    </row>
    <row r="37" spans="1:7" ht="20.100000000000001" customHeight="1">
      <c r="A37" s="25" t="s">
        <v>342</v>
      </c>
      <c r="B37" s="152"/>
      <c r="C37" s="24"/>
      <c r="D37" s="24"/>
      <c r="E37" s="24"/>
      <c r="F37" s="24">
        <f t="shared" si="4"/>
        <v>0</v>
      </c>
      <c r="G37" s="285"/>
    </row>
    <row r="38" spans="1:7" ht="20.100000000000001" customHeight="1">
      <c r="A38" s="25" t="s">
        <v>344</v>
      </c>
      <c r="B38" s="152"/>
      <c r="C38" s="24">
        <v>43.5</v>
      </c>
      <c r="D38" s="24"/>
      <c r="E38" s="24"/>
      <c r="F38" s="24">
        <f t="shared" si="4"/>
        <v>0</v>
      </c>
      <c r="G38" s="285"/>
    </row>
    <row r="39" spans="1:7" ht="20.100000000000001" customHeight="1">
      <c r="A39" s="25" t="s">
        <v>345</v>
      </c>
      <c r="B39" s="152"/>
      <c r="C39" s="24">
        <v>1250</v>
      </c>
      <c r="D39" s="24"/>
      <c r="E39" s="24"/>
      <c r="F39" s="24">
        <f t="shared" si="4"/>
        <v>0</v>
      </c>
      <c r="G39" s="285"/>
    </row>
    <row r="40" spans="1:7" ht="37.5" customHeight="1">
      <c r="A40" s="25" t="s">
        <v>346</v>
      </c>
      <c r="B40" s="152"/>
      <c r="C40" s="24">
        <v>135.69999999999999</v>
      </c>
      <c r="D40" s="24"/>
      <c r="E40" s="24"/>
      <c r="F40" s="24">
        <f t="shared" si="4"/>
        <v>0</v>
      </c>
      <c r="G40" s="285"/>
    </row>
    <row r="41" spans="1:7" ht="40.5" customHeight="1">
      <c r="A41" s="25" t="s">
        <v>347</v>
      </c>
      <c r="B41" s="152"/>
      <c r="C41" s="24">
        <v>48.8</v>
      </c>
      <c r="D41" s="24"/>
      <c r="E41" s="24"/>
      <c r="F41" s="24">
        <f t="shared" si="4"/>
        <v>0</v>
      </c>
      <c r="G41" s="285"/>
    </row>
    <row r="42" spans="1:7" ht="21" customHeight="1">
      <c r="A42" s="25" t="s">
        <v>348</v>
      </c>
      <c r="B42" s="152"/>
      <c r="C42" s="24">
        <v>77.900000000000006</v>
      </c>
      <c r="D42" s="24"/>
      <c r="E42" s="24"/>
      <c r="F42" s="24">
        <f t="shared" si="4"/>
        <v>0</v>
      </c>
      <c r="G42" s="285"/>
    </row>
    <row r="43" spans="1:7" ht="41.25" customHeight="1">
      <c r="A43" s="25" t="s">
        <v>349</v>
      </c>
      <c r="B43" s="152"/>
      <c r="C43" s="24">
        <v>285.39999999999998</v>
      </c>
      <c r="D43" s="24"/>
      <c r="E43" s="24"/>
      <c r="F43" s="24">
        <f t="shared" si="4"/>
        <v>0</v>
      </c>
      <c r="G43" s="285"/>
    </row>
    <row r="44" spans="1:7" ht="21" customHeight="1">
      <c r="A44" s="25" t="s">
        <v>350</v>
      </c>
      <c r="B44" s="152"/>
      <c r="C44" s="24">
        <v>34.4</v>
      </c>
      <c r="D44" s="24"/>
      <c r="E44" s="24"/>
      <c r="F44" s="24">
        <f t="shared" si="4"/>
        <v>0</v>
      </c>
      <c r="G44" s="285"/>
    </row>
    <row r="45" spans="1:7" ht="39" customHeight="1">
      <c r="A45" s="25" t="s">
        <v>351</v>
      </c>
      <c r="B45" s="152"/>
      <c r="C45" s="24">
        <v>72</v>
      </c>
      <c r="D45" s="24"/>
      <c r="E45" s="24"/>
      <c r="F45" s="24">
        <f t="shared" si="4"/>
        <v>0</v>
      </c>
      <c r="G45" s="285"/>
    </row>
    <row r="46" spans="1:7" ht="37.5" customHeight="1">
      <c r="A46" s="25" t="s">
        <v>352</v>
      </c>
      <c r="B46" s="152"/>
      <c r="C46" s="24">
        <v>77.2</v>
      </c>
      <c r="D46" s="24"/>
      <c r="E46" s="24"/>
      <c r="F46" s="24">
        <f t="shared" si="4"/>
        <v>0</v>
      </c>
      <c r="G46" s="285"/>
    </row>
    <row r="47" spans="1:7" ht="39.75" customHeight="1">
      <c r="A47" s="25" t="s">
        <v>353</v>
      </c>
      <c r="B47" s="152"/>
      <c r="C47" s="24">
        <v>151.1</v>
      </c>
      <c r="D47" s="24"/>
      <c r="E47" s="24"/>
      <c r="F47" s="24">
        <f t="shared" si="4"/>
        <v>0</v>
      </c>
      <c r="G47" s="285"/>
    </row>
    <row r="48" spans="1:7" ht="20.100000000000001" customHeight="1">
      <c r="A48" s="25" t="s">
        <v>354</v>
      </c>
      <c r="B48" s="152"/>
      <c r="C48" s="24">
        <v>32.700000000000003</v>
      </c>
      <c r="D48" s="24"/>
      <c r="E48" s="24"/>
      <c r="F48" s="24">
        <f t="shared" si="4"/>
        <v>0</v>
      </c>
      <c r="G48" s="285"/>
    </row>
    <row r="49" spans="1:7" ht="20.100000000000001" customHeight="1">
      <c r="A49" s="25" t="s">
        <v>355</v>
      </c>
      <c r="B49" s="152"/>
      <c r="C49" s="24">
        <v>17.2</v>
      </c>
      <c r="D49" s="24"/>
      <c r="E49" s="24"/>
      <c r="F49" s="24">
        <f t="shared" si="4"/>
        <v>0</v>
      </c>
      <c r="G49" s="285"/>
    </row>
    <row r="50" spans="1:7" ht="20.100000000000001" customHeight="1">
      <c r="A50" s="25" t="s">
        <v>356</v>
      </c>
      <c r="B50" s="152"/>
      <c r="C50" s="24">
        <v>42.2</v>
      </c>
      <c r="D50" s="24"/>
      <c r="E50" s="24"/>
      <c r="F50" s="24">
        <f t="shared" si="4"/>
        <v>0</v>
      </c>
      <c r="G50" s="285"/>
    </row>
    <row r="51" spans="1:7" ht="20.100000000000001" customHeight="1">
      <c r="A51" s="25" t="s">
        <v>357</v>
      </c>
      <c r="B51" s="152"/>
      <c r="C51" s="24">
        <v>32.1</v>
      </c>
      <c r="D51" s="24"/>
      <c r="E51" s="24"/>
      <c r="F51" s="24">
        <f t="shared" si="4"/>
        <v>0</v>
      </c>
      <c r="G51" s="285"/>
    </row>
    <row r="52" spans="1:7" ht="20.100000000000001" customHeight="1">
      <c r="A52" s="25" t="s">
        <v>358</v>
      </c>
      <c r="B52" s="152"/>
      <c r="C52" s="24">
        <v>139.69999999999999</v>
      </c>
      <c r="D52" s="24"/>
      <c r="E52" s="24"/>
      <c r="F52" s="24">
        <f t="shared" si="4"/>
        <v>0</v>
      </c>
      <c r="G52" s="285"/>
    </row>
    <row r="53" spans="1:7" ht="98.25" customHeight="1">
      <c r="A53" s="25" t="s">
        <v>359</v>
      </c>
      <c r="B53" s="152"/>
      <c r="C53" s="24">
        <v>468</v>
      </c>
      <c r="D53" s="24"/>
      <c r="E53" s="24"/>
      <c r="F53" s="24">
        <f t="shared" si="4"/>
        <v>0</v>
      </c>
      <c r="G53" s="285"/>
    </row>
    <row r="54" spans="1:7" ht="18.75" customHeight="1">
      <c r="A54" s="25" t="s">
        <v>360</v>
      </c>
      <c r="B54" s="152"/>
      <c r="C54" s="24">
        <v>150</v>
      </c>
      <c r="D54" s="24"/>
      <c r="E54" s="24"/>
      <c r="F54" s="24">
        <f t="shared" si="4"/>
        <v>0</v>
      </c>
      <c r="G54" s="285"/>
    </row>
    <row r="55" spans="1:7" ht="36" customHeight="1">
      <c r="A55" s="25" t="s">
        <v>361</v>
      </c>
      <c r="B55" s="152"/>
      <c r="C55" s="24">
        <v>111.2</v>
      </c>
      <c r="D55" s="24"/>
      <c r="E55" s="24"/>
      <c r="F55" s="24">
        <f t="shared" si="4"/>
        <v>0</v>
      </c>
      <c r="G55" s="285"/>
    </row>
    <row r="56" spans="1:7" ht="59.25" customHeight="1">
      <c r="A56" s="25" t="s">
        <v>362</v>
      </c>
      <c r="B56" s="152"/>
      <c r="C56" s="24">
        <v>232.5</v>
      </c>
      <c r="D56" s="24"/>
      <c r="E56" s="24"/>
      <c r="F56" s="24">
        <f t="shared" si="4"/>
        <v>0</v>
      </c>
      <c r="G56" s="285"/>
    </row>
    <row r="57" spans="1:7" ht="75" customHeight="1">
      <c r="A57" s="25" t="s">
        <v>363</v>
      </c>
      <c r="B57" s="152"/>
      <c r="C57" s="24">
        <v>2492.9</v>
      </c>
      <c r="D57" s="24"/>
      <c r="E57" s="24"/>
      <c r="F57" s="24">
        <f t="shared" si="4"/>
        <v>0</v>
      </c>
      <c r="G57" s="285"/>
    </row>
    <row r="58" spans="1:7" ht="39.75" customHeight="1">
      <c r="A58" s="25" t="s">
        <v>385</v>
      </c>
      <c r="B58" s="152"/>
      <c r="C58" s="24">
        <v>999.4</v>
      </c>
      <c r="D58" s="24"/>
      <c r="E58" s="24"/>
      <c r="F58" s="24">
        <f t="shared" si="4"/>
        <v>0</v>
      </c>
      <c r="G58" s="285"/>
    </row>
    <row r="59" spans="1:7" ht="72" customHeight="1">
      <c r="A59" s="25" t="s">
        <v>365</v>
      </c>
      <c r="B59" s="152"/>
      <c r="C59" s="24">
        <v>479.4</v>
      </c>
      <c r="D59" s="24"/>
      <c r="E59" s="24"/>
      <c r="F59" s="24">
        <f t="shared" si="4"/>
        <v>0</v>
      </c>
      <c r="G59" s="285"/>
    </row>
    <row r="60" spans="1:7" ht="19.5" customHeight="1">
      <c r="A60" s="25" t="s">
        <v>366</v>
      </c>
      <c r="B60" s="152"/>
      <c r="C60" s="24">
        <v>242.8</v>
      </c>
      <c r="D60" s="24"/>
      <c r="E60" s="24"/>
      <c r="F60" s="24">
        <f t="shared" si="4"/>
        <v>0</v>
      </c>
      <c r="G60" s="285"/>
    </row>
    <row r="61" spans="1:7" ht="72" customHeight="1">
      <c r="A61" s="25" t="s">
        <v>369</v>
      </c>
      <c r="B61" s="152"/>
      <c r="C61" s="24">
        <v>719.4</v>
      </c>
      <c r="D61" s="24"/>
      <c r="E61" s="24"/>
      <c r="F61" s="24">
        <f t="shared" si="4"/>
        <v>0</v>
      </c>
      <c r="G61" s="285"/>
    </row>
    <row r="62" spans="1:7" ht="19.5" customHeight="1">
      <c r="A62" s="25" t="s">
        <v>370</v>
      </c>
      <c r="B62" s="152"/>
      <c r="C62" s="24">
        <v>439.5</v>
      </c>
      <c r="D62" s="24"/>
      <c r="E62" s="24"/>
      <c r="F62" s="24">
        <f t="shared" si="4"/>
        <v>0</v>
      </c>
      <c r="G62" s="282" t="e">
        <f t="shared" ref="G62:G74" si="5">(E62/D62)*100</f>
        <v>#DIV/0!</v>
      </c>
    </row>
    <row r="63" spans="1:7" ht="20.25" customHeight="1">
      <c r="A63" s="25" t="s">
        <v>371</v>
      </c>
      <c r="B63" s="152"/>
      <c r="C63" s="24">
        <v>563.79999999999995</v>
      </c>
      <c r="D63" s="24"/>
      <c r="E63" s="24"/>
      <c r="F63" s="24">
        <f t="shared" si="4"/>
        <v>0</v>
      </c>
      <c r="G63" s="282" t="e">
        <f t="shared" si="5"/>
        <v>#DIV/0!</v>
      </c>
    </row>
    <row r="64" spans="1:7" ht="20.100000000000001" customHeight="1">
      <c r="A64" s="25" t="s">
        <v>372</v>
      </c>
      <c r="B64" s="152"/>
      <c r="C64" s="24">
        <v>152.9</v>
      </c>
      <c r="D64" s="24"/>
      <c r="E64" s="24"/>
      <c r="F64" s="24">
        <f t="shared" si="4"/>
        <v>0</v>
      </c>
      <c r="G64" s="282" t="e">
        <f t="shared" si="5"/>
        <v>#DIV/0!</v>
      </c>
    </row>
    <row r="65" spans="1:9" ht="20.100000000000001" customHeight="1">
      <c r="A65" s="25" t="s">
        <v>373</v>
      </c>
      <c r="B65" s="152"/>
      <c r="C65" s="24">
        <v>115.5</v>
      </c>
      <c r="D65" s="24"/>
      <c r="E65" s="24"/>
      <c r="F65" s="24">
        <f t="shared" si="4"/>
        <v>0</v>
      </c>
      <c r="G65" s="282" t="e">
        <f t="shared" si="5"/>
        <v>#DIV/0!</v>
      </c>
    </row>
    <row r="66" spans="1:9" ht="20.100000000000001" customHeight="1">
      <c r="A66" s="25" t="s">
        <v>374</v>
      </c>
      <c r="B66" s="152"/>
      <c r="C66" s="24">
        <v>311.60000000000002</v>
      </c>
      <c r="D66" s="24"/>
      <c r="E66" s="24"/>
      <c r="F66" s="24">
        <f t="shared" si="4"/>
        <v>0</v>
      </c>
      <c r="G66" s="282" t="e">
        <f t="shared" si="5"/>
        <v>#DIV/0!</v>
      </c>
    </row>
    <row r="67" spans="1:9" ht="20.100000000000001" customHeight="1">
      <c r="A67" s="25" t="s">
        <v>375</v>
      </c>
      <c r="B67" s="152"/>
      <c r="C67" s="24">
        <v>40.799999999999997</v>
      </c>
      <c r="D67" s="24"/>
      <c r="E67" s="24"/>
      <c r="F67" s="24">
        <f t="shared" si="4"/>
        <v>0</v>
      </c>
      <c r="G67" s="282" t="e">
        <f t="shared" si="5"/>
        <v>#DIV/0!</v>
      </c>
    </row>
    <row r="68" spans="1:9" ht="20.100000000000001" customHeight="1">
      <c r="A68" s="25" t="s">
        <v>376</v>
      </c>
      <c r="B68" s="152"/>
      <c r="C68" s="24">
        <v>608.5</v>
      </c>
      <c r="D68" s="24"/>
      <c r="E68" s="24"/>
      <c r="F68" s="24">
        <f t="shared" si="4"/>
        <v>0</v>
      </c>
      <c r="G68" s="282" t="e">
        <f t="shared" si="5"/>
        <v>#DIV/0!</v>
      </c>
    </row>
    <row r="69" spans="1:9" ht="20.100000000000001" customHeight="1">
      <c r="A69" s="25" t="s">
        <v>377</v>
      </c>
      <c r="B69" s="152"/>
      <c r="C69" s="24">
        <v>280</v>
      </c>
      <c r="D69" s="24"/>
      <c r="E69" s="24"/>
      <c r="F69" s="24">
        <f t="shared" si="4"/>
        <v>0</v>
      </c>
      <c r="G69" s="282" t="e">
        <f t="shared" si="5"/>
        <v>#DIV/0!</v>
      </c>
    </row>
    <row r="70" spans="1:9" ht="35.25" customHeight="1">
      <c r="A70" s="25" t="s">
        <v>378</v>
      </c>
      <c r="B70" s="152"/>
      <c r="C70" s="24">
        <v>2650</v>
      </c>
      <c r="D70" s="24"/>
      <c r="E70" s="24"/>
      <c r="F70" s="24">
        <f t="shared" si="4"/>
        <v>0</v>
      </c>
      <c r="G70" s="282" t="e">
        <f t="shared" si="5"/>
        <v>#DIV/0!</v>
      </c>
    </row>
    <row r="71" spans="1:9" ht="20.100000000000001" customHeight="1">
      <c r="A71" s="25" t="s">
        <v>379</v>
      </c>
      <c r="B71" s="152"/>
      <c r="C71" s="24">
        <v>530.9</v>
      </c>
      <c r="D71" s="24"/>
      <c r="E71" s="24"/>
      <c r="F71" s="24">
        <f t="shared" si="4"/>
        <v>0</v>
      </c>
      <c r="G71" s="282" t="e">
        <f t="shared" si="5"/>
        <v>#DIV/0!</v>
      </c>
    </row>
    <row r="72" spans="1:9" ht="20.100000000000001" customHeight="1">
      <c r="A72" s="25" t="s">
        <v>380</v>
      </c>
      <c r="B72" s="152"/>
      <c r="C72" s="24">
        <v>21.9</v>
      </c>
      <c r="D72" s="24"/>
      <c r="E72" s="24"/>
      <c r="F72" s="24">
        <f t="shared" si="4"/>
        <v>0</v>
      </c>
      <c r="G72" s="282" t="e">
        <f t="shared" si="5"/>
        <v>#DIV/0!</v>
      </c>
    </row>
    <row r="73" spans="1:9" ht="36.75" customHeight="1">
      <c r="A73" s="25" t="s">
        <v>381</v>
      </c>
      <c r="B73" s="152"/>
      <c r="C73" s="24">
        <v>285.5</v>
      </c>
      <c r="D73" s="24"/>
      <c r="E73" s="24"/>
      <c r="F73" s="24">
        <f t="shared" si="4"/>
        <v>0</v>
      </c>
      <c r="G73" s="282" t="e">
        <f t="shared" si="5"/>
        <v>#DIV/0!</v>
      </c>
    </row>
    <row r="74" spans="1:9" ht="20.25" customHeight="1">
      <c r="A74" s="25" t="s">
        <v>382</v>
      </c>
      <c r="B74" s="152"/>
      <c r="C74" s="24">
        <v>314.16000000000003</v>
      </c>
      <c r="D74" s="24"/>
      <c r="E74" s="24"/>
      <c r="F74" s="24">
        <f t="shared" si="4"/>
        <v>0</v>
      </c>
      <c r="G74" s="282" t="e">
        <f t="shared" si="5"/>
        <v>#DIV/0!</v>
      </c>
    </row>
    <row r="75" spans="1:9" ht="20.25" customHeight="1">
      <c r="A75" s="23" t="s">
        <v>509</v>
      </c>
      <c r="B75" s="152"/>
      <c r="C75" s="24"/>
      <c r="D75" s="24"/>
      <c r="E75" s="286">
        <v>3200</v>
      </c>
      <c r="F75" s="24"/>
      <c r="G75" s="282"/>
      <c r="I75" s="116"/>
    </row>
    <row r="76" spans="1:9" ht="52.5" customHeight="1">
      <c r="A76" s="23" t="s">
        <v>466</v>
      </c>
      <c r="B76" s="152"/>
      <c r="C76" s="24"/>
      <c r="D76" s="24"/>
      <c r="E76" s="286">
        <v>310.8</v>
      </c>
      <c r="F76" s="24"/>
      <c r="G76" s="282"/>
    </row>
    <row r="77" spans="1:9" ht="19.5" customHeight="1">
      <c r="A77" s="23" t="s">
        <v>467</v>
      </c>
      <c r="B77" s="152"/>
      <c r="C77" s="24"/>
      <c r="D77" s="24"/>
      <c r="E77" s="286">
        <v>2400</v>
      </c>
      <c r="F77" s="24"/>
      <c r="G77" s="282"/>
    </row>
    <row r="78" spans="1:9" ht="21" customHeight="1">
      <c r="A78" s="23" t="s">
        <v>468</v>
      </c>
      <c r="B78" s="152"/>
      <c r="C78" s="24"/>
      <c r="D78" s="24"/>
      <c r="E78" s="286">
        <v>55</v>
      </c>
      <c r="F78" s="24"/>
      <c r="G78" s="282"/>
    </row>
    <row r="79" spans="1:9" ht="34.5" customHeight="1">
      <c r="A79" s="23" t="s">
        <v>469</v>
      </c>
      <c r="B79" s="152"/>
      <c r="C79" s="24"/>
      <c r="D79" s="24"/>
      <c r="E79" s="286">
        <v>74.599999999999994</v>
      </c>
      <c r="F79" s="24"/>
      <c r="G79" s="282"/>
    </row>
    <row r="80" spans="1:9" ht="51.75" customHeight="1">
      <c r="A80" s="23" t="s">
        <v>470</v>
      </c>
      <c r="B80" s="152"/>
      <c r="C80" s="24"/>
      <c r="D80" s="24"/>
      <c r="E80" s="286">
        <v>998.9</v>
      </c>
      <c r="F80" s="24"/>
      <c r="G80" s="282"/>
    </row>
    <row r="81" spans="1:11" ht="34.5" customHeight="1">
      <c r="A81" s="23" t="s">
        <v>471</v>
      </c>
      <c r="B81" s="152"/>
      <c r="C81" s="24"/>
      <c r="D81" s="24"/>
      <c r="E81" s="286">
        <v>109.5</v>
      </c>
      <c r="F81" s="24"/>
      <c r="G81" s="282"/>
    </row>
    <row r="82" spans="1:11" ht="34.5" customHeight="1">
      <c r="A82" s="287" t="s">
        <v>472</v>
      </c>
      <c r="B82" s="152"/>
      <c r="C82" s="24"/>
      <c r="D82" s="24"/>
      <c r="E82" s="286">
        <v>22.6</v>
      </c>
      <c r="F82" s="24"/>
      <c r="G82" s="282"/>
    </row>
    <row r="83" spans="1:11" ht="34.5" customHeight="1">
      <c r="A83" s="194" t="s">
        <v>473</v>
      </c>
      <c r="B83" s="152"/>
      <c r="C83" s="24"/>
      <c r="D83" s="24"/>
      <c r="E83" s="86">
        <v>310.8</v>
      </c>
      <c r="F83" s="24"/>
      <c r="G83" s="282"/>
    </row>
    <row r="84" spans="1:11" ht="20.100000000000001" customHeight="1">
      <c r="A84" s="194" t="s">
        <v>474</v>
      </c>
      <c r="B84" s="152"/>
      <c r="C84" s="24"/>
      <c r="D84" s="24"/>
      <c r="E84" s="86"/>
      <c r="F84" s="24"/>
      <c r="G84" s="282"/>
    </row>
    <row r="85" spans="1:11" ht="20.100000000000001" customHeight="1">
      <c r="A85" s="225" t="s">
        <v>475</v>
      </c>
      <c r="B85" s="152"/>
      <c r="C85" s="24"/>
      <c r="D85" s="24"/>
      <c r="E85" s="78">
        <v>67.599999999999994</v>
      </c>
      <c r="F85" s="24"/>
      <c r="G85" s="282"/>
    </row>
    <row r="86" spans="1:11" ht="20.100000000000001" customHeight="1">
      <c r="A86" s="225" t="s">
        <v>476</v>
      </c>
      <c r="B86" s="152"/>
      <c r="C86" s="24"/>
      <c r="D86" s="24"/>
      <c r="E86" s="78">
        <v>907.6</v>
      </c>
      <c r="F86" s="24"/>
      <c r="G86" s="282"/>
    </row>
    <row r="87" spans="1:11" ht="20.100000000000001" customHeight="1">
      <c r="A87" s="23" t="s">
        <v>477</v>
      </c>
      <c r="B87" s="152"/>
      <c r="C87" s="24"/>
      <c r="D87" s="24"/>
      <c r="E87" s="286">
        <v>42.9</v>
      </c>
      <c r="F87" s="24"/>
      <c r="G87" s="282"/>
      <c r="I87" s="116"/>
    </row>
    <row r="88" spans="1:11" ht="20.100000000000001" customHeight="1">
      <c r="A88" s="225" t="s">
        <v>478</v>
      </c>
      <c r="B88" s="152"/>
      <c r="C88" s="24"/>
      <c r="D88" s="24"/>
      <c r="E88" s="288">
        <v>3567.6</v>
      </c>
      <c r="F88" s="24"/>
      <c r="G88" s="282"/>
      <c r="I88" s="116"/>
      <c r="K88" s="116"/>
    </row>
    <row r="89" spans="1:11" ht="20.100000000000001" customHeight="1">
      <c r="A89" s="225" t="s">
        <v>479</v>
      </c>
      <c r="B89" s="152"/>
      <c r="C89" s="24"/>
      <c r="D89" s="24"/>
      <c r="E89" s="288">
        <v>1045.5</v>
      </c>
      <c r="F89" s="24"/>
      <c r="G89" s="282"/>
    </row>
    <row r="90" spans="1:11" ht="20.100000000000001" customHeight="1">
      <c r="A90" s="225" t="s">
        <v>480</v>
      </c>
      <c r="B90" s="152"/>
      <c r="C90" s="24"/>
      <c r="D90" s="24"/>
      <c r="E90" s="288">
        <v>106.5</v>
      </c>
      <c r="F90" s="24"/>
      <c r="G90" s="282"/>
      <c r="I90" s="119"/>
    </row>
    <row r="91" spans="1:11" ht="20.100000000000001" customHeight="1">
      <c r="A91" s="225" t="s">
        <v>481</v>
      </c>
      <c r="B91" s="152"/>
      <c r="C91" s="24"/>
      <c r="D91" s="24"/>
      <c r="E91" s="288">
        <v>1213.5999999999999</v>
      </c>
      <c r="F91" s="24"/>
      <c r="G91" s="282"/>
      <c r="I91" s="116"/>
    </row>
    <row r="92" spans="1:11" ht="20.100000000000001" customHeight="1">
      <c r="A92" s="225" t="s">
        <v>482</v>
      </c>
      <c r="B92" s="152"/>
      <c r="C92" s="24"/>
      <c r="D92" s="24"/>
      <c r="E92" s="288">
        <v>378</v>
      </c>
      <c r="F92" s="24"/>
      <c r="G92" s="282"/>
    </row>
    <row r="93" spans="1:11" ht="20.100000000000001" customHeight="1">
      <c r="A93" s="225" t="s">
        <v>483</v>
      </c>
      <c r="B93" s="152"/>
      <c r="C93" s="24"/>
      <c r="D93" s="24"/>
      <c r="E93" s="288">
        <v>432</v>
      </c>
      <c r="F93" s="24"/>
      <c r="G93" s="282"/>
    </row>
    <row r="94" spans="1:11" ht="38.25" customHeight="1">
      <c r="A94" s="225" t="s">
        <v>484</v>
      </c>
      <c r="B94" s="152"/>
      <c r="C94" s="24"/>
      <c r="D94" s="24"/>
      <c r="E94" s="288">
        <v>34</v>
      </c>
      <c r="F94" s="24"/>
      <c r="G94" s="282"/>
    </row>
    <row r="95" spans="1:11" ht="20.100000000000001" customHeight="1">
      <c r="A95" s="225" t="s">
        <v>485</v>
      </c>
      <c r="B95" s="152"/>
      <c r="C95" s="24"/>
      <c r="D95" s="24"/>
      <c r="E95" s="288">
        <v>151</v>
      </c>
      <c r="F95" s="24"/>
      <c r="G95" s="282"/>
    </row>
    <row r="96" spans="1:11" ht="20.100000000000001" customHeight="1">
      <c r="A96" s="225" t="s">
        <v>486</v>
      </c>
      <c r="B96" s="152"/>
      <c r="C96" s="24"/>
      <c r="D96" s="24"/>
      <c r="E96" s="288">
        <v>294.8</v>
      </c>
      <c r="F96" s="24"/>
      <c r="G96" s="282"/>
    </row>
    <row r="97" spans="1:7" ht="20.100000000000001" customHeight="1">
      <c r="A97" s="225" t="s">
        <v>487</v>
      </c>
      <c r="B97" s="152"/>
      <c r="C97" s="24"/>
      <c r="D97" s="24"/>
      <c r="E97" s="288">
        <v>50</v>
      </c>
      <c r="F97" s="24"/>
      <c r="G97" s="282"/>
    </row>
    <row r="98" spans="1:7" ht="33.75" customHeight="1">
      <c r="A98" s="225" t="s">
        <v>488</v>
      </c>
      <c r="B98" s="152"/>
      <c r="C98" s="24"/>
      <c r="D98" s="24"/>
      <c r="E98" s="288">
        <v>34.1</v>
      </c>
      <c r="F98" s="24"/>
      <c r="G98" s="282"/>
    </row>
    <row r="99" spans="1:7" ht="20.100000000000001" customHeight="1">
      <c r="A99" s="225" t="s">
        <v>489</v>
      </c>
      <c r="B99" s="152"/>
      <c r="C99" s="24"/>
      <c r="D99" s="24"/>
      <c r="E99" s="288">
        <v>53.9</v>
      </c>
      <c r="F99" s="24"/>
      <c r="G99" s="282"/>
    </row>
    <row r="100" spans="1:7" ht="20.100000000000001" customHeight="1">
      <c r="A100" s="225" t="s">
        <v>490</v>
      </c>
      <c r="B100" s="152"/>
      <c r="C100" s="24"/>
      <c r="D100" s="24"/>
      <c r="E100" s="288">
        <v>50</v>
      </c>
      <c r="F100" s="24"/>
      <c r="G100" s="282"/>
    </row>
    <row r="101" spans="1:7" ht="20.100000000000001" customHeight="1">
      <c r="A101" s="225" t="s">
        <v>491</v>
      </c>
      <c r="B101" s="152"/>
      <c r="C101" s="24"/>
      <c r="D101" s="24"/>
      <c r="E101" s="288">
        <v>50</v>
      </c>
      <c r="F101" s="24"/>
      <c r="G101" s="282"/>
    </row>
    <row r="102" spans="1:7" ht="20.100000000000001" customHeight="1">
      <c r="A102" s="225" t="s">
        <v>492</v>
      </c>
      <c r="B102" s="152"/>
      <c r="C102" s="24"/>
      <c r="D102" s="24"/>
      <c r="E102" s="288">
        <v>3600</v>
      </c>
      <c r="F102" s="24"/>
      <c r="G102" s="282"/>
    </row>
    <row r="103" spans="1:7" ht="20.100000000000001" customHeight="1">
      <c r="A103" s="225" t="s">
        <v>493</v>
      </c>
      <c r="B103" s="152"/>
      <c r="C103" s="24"/>
      <c r="D103" s="24"/>
      <c r="E103" s="288">
        <v>141.69999999999999</v>
      </c>
      <c r="F103" s="24"/>
      <c r="G103" s="282"/>
    </row>
    <row r="104" spans="1:7" ht="20.100000000000001" customHeight="1">
      <c r="A104" s="225" t="s">
        <v>494</v>
      </c>
      <c r="B104" s="152"/>
      <c r="C104" s="24"/>
      <c r="D104" s="24"/>
      <c r="E104" s="288">
        <v>2192.9</v>
      </c>
      <c r="F104" s="24"/>
      <c r="G104" s="282"/>
    </row>
    <row r="105" spans="1:7" ht="20.100000000000001" customHeight="1">
      <c r="A105" s="225" t="s">
        <v>495</v>
      </c>
      <c r="B105" s="152"/>
      <c r="C105" s="24"/>
      <c r="D105" s="24"/>
      <c r="E105" s="288">
        <v>2.1</v>
      </c>
      <c r="F105" s="24"/>
      <c r="G105" s="282"/>
    </row>
    <row r="106" spans="1:7" ht="20.100000000000001" customHeight="1">
      <c r="A106" s="225" t="s">
        <v>485</v>
      </c>
      <c r="B106" s="152"/>
      <c r="C106" s="24"/>
      <c r="D106" s="24"/>
      <c r="E106" s="288">
        <v>123</v>
      </c>
      <c r="F106" s="24"/>
      <c r="G106" s="282"/>
    </row>
    <row r="107" spans="1:7" ht="20.100000000000001" customHeight="1">
      <c r="A107" s="225" t="s">
        <v>496</v>
      </c>
      <c r="B107" s="152"/>
      <c r="C107" s="24"/>
      <c r="D107" s="24"/>
      <c r="E107" s="288">
        <v>148.4</v>
      </c>
      <c r="F107" s="24"/>
      <c r="G107" s="282"/>
    </row>
    <row r="108" spans="1:7" ht="19.5" customHeight="1">
      <c r="A108" s="225" t="s">
        <v>497</v>
      </c>
      <c r="B108" s="152"/>
      <c r="C108" s="24"/>
      <c r="D108" s="24"/>
      <c r="E108" s="288">
        <v>31.3</v>
      </c>
      <c r="F108" s="24"/>
      <c r="G108" s="282"/>
    </row>
    <row r="109" spans="1:7" ht="34.5" customHeight="1">
      <c r="A109" s="225" t="s">
        <v>498</v>
      </c>
      <c r="B109" s="152"/>
      <c r="C109" s="24"/>
      <c r="D109" s="24"/>
      <c r="E109" s="288">
        <v>2539.9</v>
      </c>
      <c r="F109" s="24"/>
      <c r="G109" s="282"/>
    </row>
    <row r="110" spans="1:7" ht="20.100000000000001" customHeight="1">
      <c r="A110" s="225" t="s">
        <v>499</v>
      </c>
      <c r="B110" s="152"/>
      <c r="C110" s="24"/>
      <c r="D110" s="24"/>
      <c r="E110" s="288">
        <v>341.1</v>
      </c>
      <c r="F110" s="24"/>
      <c r="G110" s="282"/>
    </row>
    <row r="111" spans="1:7" ht="20.100000000000001" customHeight="1">
      <c r="A111" s="225" t="s">
        <v>500</v>
      </c>
      <c r="B111" s="152"/>
      <c r="C111" s="24"/>
      <c r="D111" s="24"/>
      <c r="E111" s="288">
        <v>679.4</v>
      </c>
      <c r="F111" s="24"/>
      <c r="G111" s="282"/>
    </row>
    <row r="112" spans="1:7" ht="20.100000000000001" customHeight="1">
      <c r="A112" s="225" t="s">
        <v>501</v>
      </c>
      <c r="B112" s="152"/>
      <c r="C112" s="24"/>
      <c r="D112" s="24"/>
      <c r="E112" s="288">
        <v>68.7</v>
      </c>
      <c r="F112" s="24"/>
      <c r="G112" s="282"/>
    </row>
    <row r="113" spans="1:7" ht="33.75" customHeight="1">
      <c r="A113" s="225" t="s">
        <v>502</v>
      </c>
      <c r="B113" s="152"/>
      <c r="C113" s="24"/>
      <c r="D113" s="24"/>
      <c r="E113" s="288">
        <v>8722.4</v>
      </c>
      <c r="F113" s="24"/>
      <c r="G113" s="282"/>
    </row>
    <row r="114" spans="1:7" ht="20.100000000000001" customHeight="1">
      <c r="A114" s="225" t="s">
        <v>503</v>
      </c>
      <c r="B114" s="152"/>
      <c r="C114" s="24"/>
      <c r="D114" s="24"/>
      <c r="E114" s="288">
        <v>50</v>
      </c>
      <c r="F114" s="24"/>
      <c r="G114" s="282"/>
    </row>
    <row r="115" spans="1:7" ht="19.5" customHeight="1">
      <c r="A115" s="225" t="s">
        <v>504</v>
      </c>
      <c r="B115" s="152"/>
      <c r="C115" s="24"/>
      <c r="D115" s="24"/>
      <c r="E115" s="288">
        <v>96</v>
      </c>
      <c r="F115" s="24"/>
      <c r="G115" s="282"/>
    </row>
    <row r="116" spans="1:7" ht="19.5" customHeight="1">
      <c r="A116" s="225" t="s">
        <v>505</v>
      </c>
      <c r="B116" s="152"/>
      <c r="C116" s="24"/>
      <c r="D116" s="24"/>
      <c r="E116" s="288">
        <v>42</v>
      </c>
      <c r="F116" s="24"/>
      <c r="G116" s="282"/>
    </row>
    <row r="117" spans="1:7" ht="20.100000000000001" customHeight="1">
      <c r="A117" s="225" t="s">
        <v>506</v>
      </c>
      <c r="B117" s="152"/>
      <c r="C117" s="24"/>
      <c r="D117" s="24"/>
      <c r="E117" s="289">
        <v>3200</v>
      </c>
      <c r="F117" s="24"/>
      <c r="G117" s="282"/>
    </row>
    <row r="118" spans="1:7" ht="20.100000000000001" customHeight="1">
      <c r="A118" s="225" t="s">
        <v>507</v>
      </c>
      <c r="B118" s="152"/>
      <c r="C118" s="24"/>
      <c r="D118" s="24"/>
      <c r="E118" s="289">
        <v>27.7</v>
      </c>
      <c r="F118" s="24"/>
      <c r="G118" s="282"/>
    </row>
    <row r="119" spans="1:7" ht="20.100000000000001" customHeight="1">
      <c r="A119" s="225" t="s">
        <v>513</v>
      </c>
      <c r="B119" s="152"/>
      <c r="C119" s="24"/>
      <c r="D119" s="24"/>
      <c r="E119" s="289">
        <v>655.1</v>
      </c>
      <c r="F119" s="24"/>
      <c r="G119" s="282"/>
    </row>
    <row r="120" spans="1:7" ht="38.25" customHeight="1">
      <c r="A120" s="225" t="s">
        <v>514</v>
      </c>
      <c r="B120" s="152"/>
      <c r="C120" s="24"/>
      <c r="D120" s="24"/>
      <c r="E120" s="289">
        <v>80.099999999999994</v>
      </c>
      <c r="F120" s="24"/>
      <c r="G120" s="282"/>
    </row>
    <row r="121" spans="1:7" ht="20.100000000000001" customHeight="1">
      <c r="A121" s="225" t="s">
        <v>515</v>
      </c>
      <c r="B121" s="152"/>
      <c r="C121" s="24"/>
      <c r="D121" s="24"/>
      <c r="E121" s="289">
        <v>3178.5</v>
      </c>
      <c r="F121" s="24"/>
      <c r="G121" s="282"/>
    </row>
    <row r="122" spans="1:7" ht="58.5" customHeight="1">
      <c r="A122" s="83" t="s">
        <v>98</v>
      </c>
      <c r="B122" s="273">
        <v>4050</v>
      </c>
      <c r="C122" s="24"/>
      <c r="D122" s="24"/>
      <c r="E122" s="290">
        <v>125204.1</v>
      </c>
      <c r="F122" s="24"/>
      <c r="G122" s="282"/>
    </row>
    <row r="123" spans="1:7" ht="35.25" customHeight="1">
      <c r="A123" s="291" t="s">
        <v>508</v>
      </c>
      <c r="B123" s="292"/>
      <c r="C123" s="24"/>
      <c r="D123" s="24"/>
      <c r="E123" s="286">
        <v>125204.1</v>
      </c>
      <c r="F123" s="24"/>
      <c r="G123" s="282"/>
    </row>
    <row r="124" spans="1:7" ht="23.25" customHeight="1">
      <c r="A124" s="137" t="s">
        <v>68</v>
      </c>
      <c r="B124" s="263">
        <v>4060</v>
      </c>
      <c r="C124" s="211">
        <f t="shared" ref="C124" si="6">C125+C126</f>
        <v>4698.2999999999993</v>
      </c>
      <c r="D124" s="211">
        <f t="shared" ref="D124:E124" si="7">D125+D126</f>
        <v>0</v>
      </c>
      <c r="E124" s="211">
        <f t="shared" si="7"/>
        <v>1076.5</v>
      </c>
      <c r="F124" s="211">
        <f t="shared" si="1"/>
        <v>1076.5</v>
      </c>
      <c r="G124" s="281"/>
    </row>
    <row r="125" spans="1:7" ht="20.25" customHeight="1">
      <c r="A125" s="25" t="s">
        <v>383</v>
      </c>
      <c r="B125" s="152"/>
      <c r="C125" s="24">
        <v>2789.7</v>
      </c>
      <c r="D125" s="24"/>
      <c r="E125" s="24"/>
      <c r="F125" s="24">
        <f t="shared" si="1"/>
        <v>0</v>
      </c>
      <c r="G125" s="282"/>
    </row>
    <row r="126" spans="1:7" ht="39.75" customHeight="1">
      <c r="A126" s="25" t="s">
        <v>384</v>
      </c>
      <c r="B126" s="126"/>
      <c r="C126" s="24">
        <v>1908.6</v>
      </c>
      <c r="D126" s="24"/>
      <c r="E126" s="24">
        <v>1076.5</v>
      </c>
      <c r="F126" s="24">
        <f t="shared" si="1"/>
        <v>1076.5</v>
      </c>
      <c r="G126" s="285"/>
    </row>
    <row r="127" spans="1:7" ht="27" customHeight="1">
      <c r="A127" s="95"/>
      <c r="B127" s="5"/>
      <c r="C127" s="113"/>
      <c r="D127" s="113"/>
      <c r="E127" s="113"/>
      <c r="F127" s="113"/>
      <c r="G127" s="119"/>
    </row>
    <row r="128" spans="1:7" ht="72.75" customHeight="1">
      <c r="A128" s="45" t="s">
        <v>261</v>
      </c>
      <c r="B128" s="46"/>
      <c r="C128" s="328"/>
      <c r="D128" s="328"/>
      <c r="E128" s="293"/>
      <c r="F128" s="327" t="s">
        <v>391</v>
      </c>
      <c r="G128" s="327"/>
    </row>
    <row r="129" spans="1:7">
      <c r="A129" s="123" t="s">
        <v>92</v>
      </c>
      <c r="B129" s="3"/>
      <c r="C129" s="324" t="s">
        <v>106</v>
      </c>
      <c r="D129" s="324"/>
      <c r="E129" s="95"/>
      <c r="F129" s="302" t="s">
        <v>19</v>
      </c>
      <c r="G129" s="302"/>
    </row>
    <row r="130" spans="1:7">
      <c r="A130" s="9"/>
      <c r="C130" s="7"/>
      <c r="D130" s="8"/>
      <c r="E130" s="8"/>
      <c r="F130" s="8"/>
    </row>
    <row r="131" spans="1:7">
      <c r="A131" s="9"/>
      <c r="C131" s="7"/>
      <c r="D131" s="8"/>
      <c r="E131" s="8"/>
      <c r="F131" s="8"/>
    </row>
    <row r="132" spans="1:7">
      <c r="A132" s="9"/>
      <c r="C132" s="7"/>
      <c r="D132" s="8"/>
      <c r="E132" s="8"/>
      <c r="F132" s="8"/>
    </row>
    <row r="133" spans="1:7">
      <c r="A133" s="9"/>
      <c r="C133" s="7"/>
      <c r="D133" s="8"/>
      <c r="E133" s="8"/>
      <c r="F133" s="8"/>
    </row>
    <row r="134" spans="1:7">
      <c r="A134" s="9"/>
      <c r="C134" s="7"/>
      <c r="D134" s="8"/>
      <c r="E134" s="8"/>
      <c r="F134" s="8"/>
    </row>
    <row r="135" spans="1:7">
      <c r="A135" s="9"/>
      <c r="C135" s="7"/>
      <c r="D135" s="8"/>
      <c r="E135" s="8"/>
      <c r="F135" s="8"/>
    </row>
    <row r="136" spans="1:7">
      <c r="A136" s="9"/>
      <c r="C136" s="7"/>
      <c r="D136" s="8"/>
      <c r="E136" s="8"/>
      <c r="F136" s="8"/>
    </row>
    <row r="137" spans="1:7">
      <c r="A137" s="9"/>
      <c r="C137" s="7"/>
      <c r="D137" s="8"/>
      <c r="E137" s="8"/>
      <c r="F137" s="8"/>
    </row>
    <row r="138" spans="1:7">
      <c r="A138" s="9"/>
      <c r="C138" s="7"/>
      <c r="D138" s="8"/>
      <c r="E138" s="8"/>
      <c r="F138" s="8"/>
    </row>
    <row r="139" spans="1:7">
      <c r="A139" s="9"/>
      <c r="C139" s="7"/>
      <c r="D139" s="8"/>
      <c r="E139" s="8"/>
      <c r="F139" s="8"/>
    </row>
    <row r="140" spans="1:7">
      <c r="A140" s="9"/>
      <c r="C140" s="7"/>
      <c r="D140" s="8"/>
      <c r="E140" s="8"/>
      <c r="F140" s="8"/>
    </row>
    <row r="141" spans="1:7">
      <c r="A141" s="9"/>
      <c r="C141" s="7"/>
      <c r="D141" s="8"/>
      <c r="E141" s="8"/>
      <c r="F141" s="8"/>
    </row>
    <row r="142" spans="1:7">
      <c r="A142" s="9"/>
      <c r="C142" s="7"/>
      <c r="D142" s="8"/>
      <c r="E142" s="8"/>
      <c r="F142" s="8"/>
    </row>
    <row r="143" spans="1:7">
      <c r="A143" s="9"/>
      <c r="C143" s="7"/>
      <c r="D143" s="8"/>
      <c r="E143" s="8"/>
      <c r="F143" s="8"/>
    </row>
    <row r="144" spans="1:7">
      <c r="A144" s="9"/>
      <c r="C144" s="7"/>
      <c r="D144" s="8"/>
      <c r="E144" s="8"/>
      <c r="F144" s="8"/>
    </row>
    <row r="145" spans="1:6">
      <c r="A145" s="9"/>
      <c r="C145" s="7"/>
      <c r="D145" s="8"/>
      <c r="E145" s="8"/>
      <c r="F145" s="8"/>
    </row>
    <row r="146" spans="1:6">
      <c r="A146" s="9"/>
      <c r="C146" s="7"/>
      <c r="D146" s="8"/>
      <c r="E146" s="8"/>
      <c r="F146" s="8"/>
    </row>
    <row r="147" spans="1:6">
      <c r="A147" s="9"/>
      <c r="C147" s="7"/>
      <c r="D147" s="8"/>
      <c r="E147" s="8"/>
      <c r="F147" s="8"/>
    </row>
    <row r="148" spans="1:6">
      <c r="A148" s="9"/>
      <c r="C148" s="7"/>
      <c r="D148" s="8"/>
      <c r="E148" s="8"/>
      <c r="F148" s="8"/>
    </row>
    <row r="149" spans="1:6">
      <c r="A149" s="9"/>
      <c r="C149" s="7"/>
      <c r="D149" s="8"/>
      <c r="E149" s="8"/>
      <c r="F149" s="8"/>
    </row>
    <row r="150" spans="1:6">
      <c r="A150" s="9"/>
      <c r="C150" s="7"/>
      <c r="D150" s="8"/>
      <c r="E150" s="8"/>
      <c r="F150" s="8"/>
    </row>
    <row r="151" spans="1:6">
      <c r="A151" s="9"/>
      <c r="C151" s="7"/>
      <c r="D151" s="8"/>
      <c r="E151" s="8"/>
      <c r="F151" s="8"/>
    </row>
    <row r="152" spans="1:6">
      <c r="A152" s="9"/>
      <c r="C152" s="7"/>
      <c r="D152" s="8"/>
      <c r="E152" s="8"/>
      <c r="F152" s="8"/>
    </row>
    <row r="153" spans="1:6">
      <c r="A153" s="9"/>
      <c r="C153" s="7"/>
      <c r="D153" s="8"/>
      <c r="E153" s="8"/>
      <c r="F153" s="8"/>
    </row>
    <row r="154" spans="1:6">
      <c r="A154" s="9"/>
      <c r="C154" s="7"/>
      <c r="D154" s="8"/>
      <c r="E154" s="8"/>
      <c r="F154" s="8"/>
    </row>
    <row r="155" spans="1:6">
      <c r="A155" s="9"/>
      <c r="C155" s="7"/>
      <c r="D155" s="8"/>
      <c r="E155" s="8"/>
      <c r="F155" s="8"/>
    </row>
    <row r="156" spans="1:6">
      <c r="A156" s="9"/>
      <c r="C156" s="7"/>
      <c r="D156" s="8"/>
      <c r="E156" s="8"/>
      <c r="F156" s="8"/>
    </row>
    <row r="157" spans="1:6">
      <c r="A157" s="9"/>
      <c r="C157" s="7"/>
      <c r="D157" s="8"/>
      <c r="E157" s="8"/>
      <c r="F157" s="8"/>
    </row>
    <row r="158" spans="1:6">
      <c r="A158" s="9"/>
      <c r="C158" s="7"/>
      <c r="D158" s="8"/>
      <c r="E158" s="8"/>
      <c r="F158" s="8"/>
    </row>
    <row r="159" spans="1:6">
      <c r="A159" s="9"/>
      <c r="C159" s="7"/>
      <c r="D159" s="8"/>
      <c r="E159" s="8"/>
      <c r="F159" s="8"/>
    </row>
    <row r="160" spans="1:6">
      <c r="A160" s="9"/>
      <c r="C160" s="7"/>
      <c r="D160" s="8"/>
      <c r="E160" s="8"/>
      <c r="F160" s="8"/>
    </row>
    <row r="161" spans="1:6">
      <c r="A161" s="9"/>
      <c r="C161" s="7"/>
      <c r="D161" s="8"/>
      <c r="E161" s="8"/>
      <c r="F161" s="8"/>
    </row>
    <row r="162" spans="1:6">
      <c r="A162" s="9"/>
      <c r="C162" s="7"/>
      <c r="D162" s="8"/>
      <c r="E162" s="8"/>
      <c r="F162" s="8"/>
    </row>
    <row r="163" spans="1:6">
      <c r="A163" s="9"/>
      <c r="C163" s="7"/>
      <c r="D163" s="8"/>
      <c r="E163" s="8"/>
      <c r="F163" s="8"/>
    </row>
    <row r="164" spans="1:6">
      <c r="A164" s="9"/>
      <c r="C164" s="7"/>
      <c r="D164" s="8"/>
      <c r="E164" s="8"/>
      <c r="F164" s="8"/>
    </row>
    <row r="165" spans="1:6">
      <c r="A165" s="9"/>
      <c r="C165" s="7"/>
      <c r="D165" s="8"/>
      <c r="E165" s="8"/>
      <c r="F165" s="8"/>
    </row>
    <row r="166" spans="1:6">
      <c r="A166" s="9"/>
      <c r="C166" s="7"/>
      <c r="D166" s="8"/>
      <c r="E166" s="8"/>
      <c r="F166" s="8"/>
    </row>
    <row r="167" spans="1:6">
      <c r="A167" s="9"/>
      <c r="C167" s="7"/>
      <c r="D167" s="8"/>
      <c r="E167" s="8"/>
      <c r="F167" s="8"/>
    </row>
    <row r="168" spans="1:6">
      <c r="A168" s="9"/>
      <c r="C168" s="7"/>
      <c r="D168" s="8"/>
      <c r="E168" s="8"/>
      <c r="F168" s="8"/>
    </row>
    <row r="169" spans="1:6">
      <c r="A169" s="9"/>
      <c r="C169" s="7"/>
      <c r="D169" s="8"/>
      <c r="E169" s="8"/>
      <c r="F169" s="8"/>
    </row>
    <row r="170" spans="1:6">
      <c r="A170" s="9"/>
      <c r="C170" s="7"/>
      <c r="D170" s="8"/>
      <c r="E170" s="8"/>
      <c r="F170" s="8"/>
    </row>
    <row r="171" spans="1:6">
      <c r="A171" s="9"/>
      <c r="C171" s="7"/>
      <c r="D171" s="8"/>
      <c r="E171" s="8"/>
      <c r="F171" s="8"/>
    </row>
    <row r="172" spans="1:6">
      <c r="A172" s="9"/>
      <c r="C172" s="7"/>
      <c r="D172" s="8"/>
      <c r="E172" s="8"/>
      <c r="F172" s="8"/>
    </row>
    <row r="173" spans="1:6">
      <c r="A173" s="9"/>
      <c r="C173" s="7"/>
      <c r="D173" s="8"/>
      <c r="E173" s="8"/>
      <c r="F173" s="8"/>
    </row>
    <row r="174" spans="1:6">
      <c r="A174" s="9"/>
      <c r="C174" s="7"/>
      <c r="D174" s="8"/>
      <c r="E174" s="8"/>
      <c r="F174" s="8"/>
    </row>
    <row r="175" spans="1:6">
      <c r="A175" s="9"/>
      <c r="C175" s="7"/>
      <c r="D175" s="8"/>
      <c r="E175" s="8"/>
      <c r="F175" s="8"/>
    </row>
    <row r="176" spans="1:6">
      <c r="A176" s="9"/>
      <c r="C176" s="7"/>
      <c r="D176" s="8"/>
      <c r="E176" s="8"/>
      <c r="F176" s="8"/>
    </row>
    <row r="177" spans="1:6">
      <c r="A177" s="9"/>
      <c r="C177" s="7"/>
      <c r="D177" s="8"/>
      <c r="E177" s="8"/>
      <c r="F177" s="8"/>
    </row>
    <row r="178" spans="1:6">
      <c r="A178" s="9"/>
      <c r="C178" s="7"/>
      <c r="D178" s="8"/>
      <c r="E178" s="8"/>
      <c r="F178" s="8"/>
    </row>
    <row r="179" spans="1:6">
      <c r="A179" s="9"/>
      <c r="C179" s="7"/>
      <c r="D179" s="8"/>
      <c r="E179" s="8"/>
      <c r="F179" s="8"/>
    </row>
    <row r="180" spans="1:6">
      <c r="A180" s="9"/>
      <c r="C180" s="7"/>
      <c r="D180" s="8"/>
      <c r="E180" s="8"/>
      <c r="F180" s="8"/>
    </row>
    <row r="181" spans="1:6">
      <c r="A181" s="9"/>
      <c r="C181" s="7"/>
      <c r="D181" s="8"/>
      <c r="E181" s="8"/>
      <c r="F181" s="8"/>
    </row>
    <row r="182" spans="1:6">
      <c r="A182" s="9"/>
      <c r="C182" s="7"/>
      <c r="D182" s="8"/>
      <c r="E182" s="8"/>
      <c r="F182" s="8"/>
    </row>
    <row r="183" spans="1:6">
      <c r="A183" s="9"/>
      <c r="C183" s="7"/>
      <c r="D183" s="8"/>
      <c r="E183" s="8"/>
      <c r="F183" s="8"/>
    </row>
    <row r="184" spans="1:6">
      <c r="A184" s="9"/>
    </row>
    <row r="185" spans="1:6">
      <c r="A185" s="10"/>
    </row>
    <row r="186" spans="1:6">
      <c r="A186" s="10"/>
    </row>
    <row r="187" spans="1:6">
      <c r="A187" s="10"/>
    </row>
    <row r="188" spans="1:6">
      <c r="A188" s="10"/>
    </row>
    <row r="189" spans="1:6">
      <c r="A189" s="10"/>
    </row>
    <row r="190" spans="1:6">
      <c r="A190" s="10"/>
    </row>
    <row r="191" spans="1:6">
      <c r="A191" s="10"/>
    </row>
    <row r="192" spans="1:6">
      <c r="A192" s="10"/>
    </row>
    <row r="193" spans="1:1">
      <c r="A193" s="10"/>
    </row>
    <row r="194" spans="1:1">
      <c r="A194" s="10"/>
    </row>
    <row r="195" spans="1:1">
      <c r="A195" s="10"/>
    </row>
    <row r="196" spans="1:1">
      <c r="A196" s="10"/>
    </row>
    <row r="197" spans="1:1">
      <c r="A197" s="10"/>
    </row>
    <row r="198" spans="1:1">
      <c r="A198" s="10"/>
    </row>
    <row r="199" spans="1:1">
      <c r="A199" s="10"/>
    </row>
    <row r="200" spans="1:1">
      <c r="A200" s="10"/>
    </row>
    <row r="201" spans="1:1">
      <c r="A201" s="10"/>
    </row>
    <row r="202" spans="1:1">
      <c r="A202" s="10"/>
    </row>
    <row r="203" spans="1:1">
      <c r="A203" s="10"/>
    </row>
    <row r="204" spans="1:1">
      <c r="A204" s="10"/>
    </row>
    <row r="205" spans="1:1">
      <c r="A205" s="10"/>
    </row>
    <row r="206" spans="1:1">
      <c r="A206" s="10"/>
    </row>
    <row r="207" spans="1:1">
      <c r="A207" s="10"/>
    </row>
    <row r="208" spans="1:1">
      <c r="A208" s="10"/>
    </row>
    <row r="209" spans="1:1">
      <c r="A209" s="10"/>
    </row>
    <row r="210" spans="1:1">
      <c r="A210" s="10"/>
    </row>
    <row r="211" spans="1:1">
      <c r="A211" s="10"/>
    </row>
    <row r="212" spans="1:1">
      <c r="A212" s="10"/>
    </row>
    <row r="213" spans="1:1">
      <c r="A213" s="10"/>
    </row>
    <row r="214" spans="1:1">
      <c r="A214" s="10"/>
    </row>
    <row r="215" spans="1:1">
      <c r="A215" s="10"/>
    </row>
    <row r="216" spans="1:1">
      <c r="A216" s="10"/>
    </row>
    <row r="217" spans="1:1">
      <c r="A217" s="10"/>
    </row>
    <row r="218" spans="1:1">
      <c r="A218" s="10"/>
    </row>
    <row r="219" spans="1:1">
      <c r="A219" s="10"/>
    </row>
    <row r="220" spans="1:1">
      <c r="A220" s="10"/>
    </row>
    <row r="221" spans="1:1">
      <c r="A221" s="10"/>
    </row>
    <row r="222" spans="1:1">
      <c r="A222" s="10"/>
    </row>
    <row r="223" spans="1:1">
      <c r="A223" s="10"/>
    </row>
    <row r="224" spans="1:1">
      <c r="A224" s="10"/>
    </row>
    <row r="225" spans="1:1">
      <c r="A225" s="10"/>
    </row>
    <row r="226" spans="1:1">
      <c r="A226" s="10"/>
    </row>
    <row r="227" spans="1:1">
      <c r="A227" s="10"/>
    </row>
    <row r="228" spans="1:1">
      <c r="A228" s="10"/>
    </row>
    <row r="229" spans="1:1">
      <c r="A229" s="10"/>
    </row>
    <row r="230" spans="1:1">
      <c r="A230" s="10"/>
    </row>
    <row r="231" spans="1:1">
      <c r="A231" s="10"/>
    </row>
    <row r="232" spans="1:1">
      <c r="A232" s="10"/>
    </row>
    <row r="233" spans="1:1">
      <c r="A233" s="10"/>
    </row>
    <row r="234" spans="1:1">
      <c r="A234" s="10"/>
    </row>
    <row r="235" spans="1:1">
      <c r="A235" s="10"/>
    </row>
    <row r="236" spans="1:1">
      <c r="A236" s="10"/>
    </row>
    <row r="237" spans="1:1">
      <c r="A237" s="10"/>
    </row>
    <row r="238" spans="1:1">
      <c r="A238" s="10"/>
    </row>
    <row r="239" spans="1:1">
      <c r="A239" s="10"/>
    </row>
    <row r="240" spans="1:1">
      <c r="A240" s="10"/>
    </row>
    <row r="241" spans="1:1">
      <c r="A241" s="10"/>
    </row>
    <row r="242" spans="1:1">
      <c r="A242" s="10"/>
    </row>
    <row r="243" spans="1:1">
      <c r="A243" s="10"/>
    </row>
    <row r="244" spans="1:1">
      <c r="A244" s="10"/>
    </row>
    <row r="245" spans="1:1">
      <c r="A245" s="10"/>
    </row>
    <row r="246" spans="1:1">
      <c r="A246" s="10"/>
    </row>
    <row r="247" spans="1:1">
      <c r="A247" s="10"/>
    </row>
    <row r="248" spans="1:1">
      <c r="A248" s="10"/>
    </row>
    <row r="249" spans="1:1">
      <c r="A249" s="10"/>
    </row>
    <row r="250" spans="1:1">
      <c r="A250" s="10"/>
    </row>
    <row r="251" spans="1:1">
      <c r="A251" s="10"/>
    </row>
    <row r="252" spans="1:1">
      <c r="A252" s="10"/>
    </row>
    <row r="253" spans="1:1">
      <c r="A253" s="10"/>
    </row>
    <row r="254" spans="1:1">
      <c r="A254" s="10"/>
    </row>
    <row r="255" spans="1:1">
      <c r="A255" s="10"/>
    </row>
    <row r="256" spans="1:1">
      <c r="A256" s="10"/>
    </row>
    <row r="257" spans="1:1">
      <c r="A257" s="10"/>
    </row>
    <row r="258" spans="1:1">
      <c r="A258" s="10"/>
    </row>
    <row r="259" spans="1:1">
      <c r="A259" s="10"/>
    </row>
    <row r="260" spans="1:1">
      <c r="A260" s="10"/>
    </row>
    <row r="261" spans="1:1">
      <c r="A261" s="10"/>
    </row>
    <row r="262" spans="1:1">
      <c r="A262" s="10"/>
    </row>
    <row r="263" spans="1:1">
      <c r="A263" s="10"/>
    </row>
    <row r="264" spans="1:1">
      <c r="A264" s="10"/>
    </row>
    <row r="265" spans="1:1">
      <c r="A265" s="10"/>
    </row>
    <row r="266" spans="1:1">
      <c r="A266" s="10"/>
    </row>
    <row r="267" spans="1:1">
      <c r="A267" s="10"/>
    </row>
    <row r="268" spans="1:1">
      <c r="A268" s="10"/>
    </row>
    <row r="269" spans="1:1">
      <c r="A269" s="10"/>
    </row>
    <row r="270" spans="1:1">
      <c r="A270" s="10"/>
    </row>
    <row r="271" spans="1:1">
      <c r="A271" s="10"/>
    </row>
    <row r="272" spans="1:1">
      <c r="A272" s="10"/>
    </row>
    <row r="273" spans="1:1">
      <c r="A273" s="10"/>
    </row>
    <row r="274" spans="1:1">
      <c r="A274" s="10"/>
    </row>
    <row r="275" spans="1:1">
      <c r="A275" s="10"/>
    </row>
    <row r="276" spans="1:1">
      <c r="A276" s="10"/>
    </row>
    <row r="277" spans="1:1">
      <c r="A277" s="10"/>
    </row>
    <row r="278" spans="1:1">
      <c r="A278" s="10"/>
    </row>
    <row r="279" spans="1:1">
      <c r="A279" s="10"/>
    </row>
    <row r="280" spans="1:1">
      <c r="A280" s="10"/>
    </row>
    <row r="281" spans="1:1">
      <c r="A281" s="10"/>
    </row>
    <row r="282" spans="1:1">
      <c r="A282" s="10"/>
    </row>
    <row r="283" spans="1:1">
      <c r="A283" s="10"/>
    </row>
    <row r="284" spans="1:1">
      <c r="A284" s="10"/>
    </row>
    <row r="285" spans="1:1">
      <c r="A285" s="10"/>
    </row>
    <row r="286" spans="1:1">
      <c r="A286" s="10"/>
    </row>
    <row r="287" spans="1:1">
      <c r="A287" s="10"/>
    </row>
    <row r="288" spans="1:1">
      <c r="A288" s="10"/>
    </row>
    <row r="289" spans="1:1">
      <c r="A289" s="10"/>
    </row>
    <row r="290" spans="1:1">
      <c r="A290" s="10"/>
    </row>
    <row r="291" spans="1:1">
      <c r="A291" s="10"/>
    </row>
    <row r="292" spans="1:1">
      <c r="A292" s="10"/>
    </row>
    <row r="293" spans="1:1">
      <c r="A293" s="10"/>
    </row>
    <row r="294" spans="1:1">
      <c r="A294" s="10"/>
    </row>
    <row r="295" spans="1:1">
      <c r="A295" s="10"/>
    </row>
    <row r="296" spans="1:1">
      <c r="A296" s="10"/>
    </row>
    <row r="297" spans="1:1">
      <c r="A297" s="10"/>
    </row>
    <row r="298" spans="1:1">
      <c r="A298" s="10"/>
    </row>
    <row r="299" spans="1:1">
      <c r="A299" s="10"/>
    </row>
    <row r="300" spans="1:1">
      <c r="A300" s="10"/>
    </row>
    <row r="301" spans="1:1">
      <c r="A301" s="10"/>
    </row>
    <row r="302" spans="1:1">
      <c r="A302" s="10"/>
    </row>
    <row r="303" spans="1:1">
      <c r="A303" s="10"/>
    </row>
    <row r="304" spans="1:1">
      <c r="A304" s="10"/>
    </row>
    <row r="305" spans="1:1">
      <c r="A305" s="10"/>
    </row>
    <row r="306" spans="1:1">
      <c r="A306" s="10"/>
    </row>
    <row r="307" spans="1:1">
      <c r="A307" s="10"/>
    </row>
    <row r="308" spans="1:1">
      <c r="A308" s="10"/>
    </row>
    <row r="309" spans="1:1">
      <c r="A309" s="10"/>
    </row>
    <row r="310" spans="1:1">
      <c r="A310" s="10"/>
    </row>
    <row r="311" spans="1:1">
      <c r="A311" s="10"/>
    </row>
    <row r="312" spans="1:1">
      <c r="A312" s="10"/>
    </row>
    <row r="313" spans="1:1">
      <c r="A313" s="10"/>
    </row>
    <row r="314" spans="1:1">
      <c r="A314" s="10"/>
    </row>
    <row r="315" spans="1:1">
      <c r="A315" s="10"/>
    </row>
    <row r="316" spans="1:1">
      <c r="A316" s="10"/>
    </row>
    <row r="317" spans="1:1">
      <c r="A317" s="10"/>
    </row>
    <row r="318" spans="1:1">
      <c r="A318" s="10"/>
    </row>
    <row r="319" spans="1:1">
      <c r="A319" s="10"/>
    </row>
    <row r="320" spans="1:1">
      <c r="A320" s="10"/>
    </row>
    <row r="321" spans="1:1">
      <c r="A321" s="10"/>
    </row>
    <row r="322" spans="1:1">
      <c r="A322" s="10"/>
    </row>
    <row r="323" spans="1:1">
      <c r="A323" s="10"/>
    </row>
    <row r="324" spans="1:1">
      <c r="A324" s="10"/>
    </row>
    <row r="325" spans="1:1">
      <c r="A325" s="10"/>
    </row>
    <row r="326" spans="1:1">
      <c r="A326" s="10"/>
    </row>
    <row r="327" spans="1:1">
      <c r="A327" s="10"/>
    </row>
    <row r="328" spans="1:1">
      <c r="A328" s="10"/>
    </row>
    <row r="329" spans="1:1">
      <c r="A329" s="10"/>
    </row>
    <row r="330" spans="1:1">
      <c r="A330" s="10"/>
    </row>
    <row r="331" spans="1:1">
      <c r="A331" s="10"/>
    </row>
    <row r="332" spans="1:1">
      <c r="A332" s="10"/>
    </row>
    <row r="333" spans="1:1">
      <c r="A333" s="10"/>
    </row>
    <row r="334" spans="1:1">
      <c r="A334" s="10"/>
    </row>
    <row r="335" spans="1:1">
      <c r="A335" s="10"/>
    </row>
    <row r="336" spans="1:1">
      <c r="A336" s="10"/>
    </row>
    <row r="337" spans="1:1">
      <c r="A337" s="10"/>
    </row>
    <row r="338" spans="1:1">
      <c r="A338" s="10"/>
    </row>
    <row r="339" spans="1:1">
      <c r="A339" s="10"/>
    </row>
    <row r="340" spans="1:1">
      <c r="A340" s="10"/>
    </row>
    <row r="341" spans="1:1">
      <c r="A341" s="10"/>
    </row>
    <row r="342" spans="1:1">
      <c r="A342" s="10"/>
    </row>
    <row r="343" spans="1:1">
      <c r="A343" s="10"/>
    </row>
    <row r="344" spans="1:1">
      <c r="A344" s="10"/>
    </row>
    <row r="345" spans="1:1">
      <c r="A345" s="10"/>
    </row>
    <row r="346" spans="1:1">
      <c r="A346" s="10"/>
    </row>
    <row r="347" spans="1:1">
      <c r="A347" s="10"/>
    </row>
    <row r="348" spans="1:1">
      <c r="A348" s="10"/>
    </row>
    <row r="349" spans="1:1">
      <c r="A349" s="10"/>
    </row>
    <row r="350" spans="1:1">
      <c r="A350" s="10"/>
    </row>
    <row r="351" spans="1:1">
      <c r="A351" s="10"/>
    </row>
  </sheetData>
  <mergeCells count="6">
    <mergeCell ref="C128:D128"/>
    <mergeCell ref="C129:D129"/>
    <mergeCell ref="A1:F1"/>
    <mergeCell ref="F128:G128"/>
    <mergeCell ref="F129:G129"/>
    <mergeCell ref="F2:G2"/>
  </mergeCells>
  <pageMargins left="0.59055118110236227" right="0.59055118110236227" top="0.78740157480314965" bottom="0.39370078740157483" header="0.19685039370078741" footer="0.19685039370078741"/>
  <pageSetup paperSize="9" scale="8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99"/>
  </sheetPr>
  <dimension ref="A1:S146"/>
  <sheetViews>
    <sheetView view="pageBreakPreview" zoomScale="50" zoomScaleNormal="60" zoomScaleSheetLayoutView="50" workbookViewId="0">
      <selection activeCell="B5" sqref="B5"/>
    </sheetView>
  </sheetViews>
  <sheetFormatPr defaultRowHeight="20.25"/>
  <cols>
    <col min="1" max="1" width="8.28515625" style="2" customWidth="1"/>
    <col min="2" max="2" width="68.7109375" style="33" customWidth="1"/>
    <col min="3" max="3" width="11.140625" style="2" customWidth="1"/>
    <col min="4" max="4" width="9.42578125" style="2" customWidth="1"/>
    <col min="5" max="5" width="9" style="2" customWidth="1"/>
    <col min="6" max="12" width="18.42578125" style="2" customWidth="1"/>
    <col min="13" max="13" width="18.7109375" style="2" customWidth="1"/>
    <col min="14" max="14" width="19" style="2" customWidth="1"/>
    <col min="15" max="19" width="18.42578125" style="2" customWidth="1"/>
    <col min="20" max="16384" width="9.140625" style="2"/>
  </cols>
  <sheetData>
    <row r="1" spans="1:19" s="11" customFormat="1" ht="41.25" customHeight="1">
      <c r="B1" s="47"/>
      <c r="C1" s="330" t="s">
        <v>171</v>
      </c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</row>
    <row r="2" spans="1:19">
      <c r="A2" s="48"/>
      <c r="B2" s="49"/>
      <c r="C2" s="48"/>
      <c r="D2" s="34"/>
      <c r="E2" s="34"/>
      <c r="F2" s="34"/>
      <c r="G2" s="34"/>
      <c r="H2" s="34"/>
      <c r="I2" s="34"/>
      <c r="J2" s="34"/>
      <c r="K2" s="34"/>
      <c r="L2" s="48"/>
      <c r="S2" s="50" t="s">
        <v>83</v>
      </c>
    </row>
    <row r="3" spans="1:19" ht="39" customHeight="1">
      <c r="A3" s="331" t="s">
        <v>9</v>
      </c>
      <c r="B3" s="310" t="s">
        <v>28</v>
      </c>
      <c r="C3" s="331" t="s">
        <v>10</v>
      </c>
      <c r="D3" s="331"/>
      <c r="E3" s="331"/>
      <c r="F3" s="331" t="s">
        <v>390</v>
      </c>
      <c r="G3" s="331"/>
      <c r="H3" s="331"/>
      <c r="I3" s="331" t="s">
        <v>33</v>
      </c>
      <c r="J3" s="331"/>
      <c r="K3" s="331"/>
      <c r="L3" s="331" t="s">
        <v>389</v>
      </c>
      <c r="M3" s="331"/>
      <c r="N3" s="331"/>
      <c r="O3" s="331" t="s">
        <v>11</v>
      </c>
      <c r="P3" s="331"/>
      <c r="Q3" s="331"/>
      <c r="R3" s="331"/>
      <c r="S3" s="331"/>
    </row>
    <row r="4" spans="1:19" ht="79.5" customHeight="1">
      <c r="A4" s="331"/>
      <c r="B4" s="310"/>
      <c r="C4" s="13" t="s">
        <v>181</v>
      </c>
      <c r="D4" s="13" t="s">
        <v>428</v>
      </c>
      <c r="E4" s="13" t="s">
        <v>429</v>
      </c>
      <c r="F4" s="13" t="s">
        <v>181</v>
      </c>
      <c r="G4" s="13" t="s">
        <v>428</v>
      </c>
      <c r="H4" s="13" t="s">
        <v>429</v>
      </c>
      <c r="I4" s="13" t="s">
        <v>181</v>
      </c>
      <c r="J4" s="13" t="s">
        <v>428</v>
      </c>
      <c r="K4" s="13" t="s">
        <v>429</v>
      </c>
      <c r="L4" s="13" t="s">
        <v>181</v>
      </c>
      <c r="M4" s="13" t="s">
        <v>428</v>
      </c>
      <c r="N4" s="13" t="s">
        <v>429</v>
      </c>
      <c r="O4" s="13" t="s">
        <v>181</v>
      </c>
      <c r="P4" s="13" t="s">
        <v>428</v>
      </c>
      <c r="Q4" s="13" t="s">
        <v>429</v>
      </c>
      <c r="R4" s="129" t="s">
        <v>163</v>
      </c>
      <c r="S4" s="129" t="s">
        <v>165</v>
      </c>
    </row>
    <row r="5" spans="1:19" ht="19.5" customHeight="1">
      <c r="A5" s="129">
        <v>1</v>
      </c>
      <c r="B5" s="126">
        <v>2</v>
      </c>
      <c r="C5" s="129">
        <v>3</v>
      </c>
      <c r="D5" s="129">
        <v>4</v>
      </c>
      <c r="E5" s="129">
        <v>5</v>
      </c>
      <c r="F5" s="129">
        <v>6</v>
      </c>
      <c r="G5" s="129">
        <v>7</v>
      </c>
      <c r="H5" s="129">
        <v>8</v>
      </c>
      <c r="I5" s="129">
        <v>9</v>
      </c>
      <c r="J5" s="129">
        <v>10</v>
      </c>
      <c r="K5" s="129">
        <v>11</v>
      </c>
      <c r="L5" s="1">
        <v>12</v>
      </c>
      <c r="M5" s="1">
        <v>13</v>
      </c>
      <c r="N5" s="1">
        <v>14</v>
      </c>
      <c r="O5" s="1">
        <v>15</v>
      </c>
      <c r="P5" s="1">
        <v>16</v>
      </c>
      <c r="Q5" s="1">
        <v>17</v>
      </c>
      <c r="R5" s="1">
        <v>18</v>
      </c>
      <c r="S5" s="1">
        <v>19</v>
      </c>
    </row>
    <row r="6" spans="1:19" ht="39" customHeight="1">
      <c r="A6" s="129" t="s">
        <v>129</v>
      </c>
      <c r="B6" s="127" t="s">
        <v>140</v>
      </c>
      <c r="C6" s="30"/>
      <c r="D6" s="30"/>
      <c r="E6" s="30"/>
      <c r="F6" s="30">
        <f>SUM(F7:F73)</f>
        <v>36130.860000000015</v>
      </c>
      <c r="G6" s="30">
        <f>SUM(G7:G73)</f>
        <v>2275.1999999999998</v>
      </c>
      <c r="H6" s="30">
        <f>SUM(H7:H120)</f>
        <v>3200</v>
      </c>
      <c r="I6" s="30">
        <f t="shared" ref="I6:K6" si="0">SUM(I7:I120)</f>
        <v>0</v>
      </c>
      <c r="J6" s="30">
        <f t="shared" si="0"/>
        <v>0</v>
      </c>
      <c r="K6" s="30">
        <f t="shared" si="0"/>
        <v>30196.5</v>
      </c>
      <c r="L6" s="30"/>
      <c r="M6" s="30">
        <f>SUM(M7:M73)</f>
        <v>0</v>
      </c>
      <c r="N6" s="30">
        <f t="shared" ref="N6" si="1">SUM(N7:N120)</f>
        <v>8485.1000000000022</v>
      </c>
      <c r="O6" s="30">
        <f>C6+F6+I6+L6</f>
        <v>36130.860000000015</v>
      </c>
      <c r="P6" s="30">
        <f t="shared" ref="P6:P126" si="2">D6+G6+J6+M6</f>
        <v>2275.1999999999998</v>
      </c>
      <c r="Q6" s="30">
        <f t="shared" ref="Q6:Q126" si="3">E6+H6+K6+N6</f>
        <v>41881.600000000006</v>
      </c>
      <c r="R6" s="30">
        <f t="shared" ref="R6:R127" si="4">Q6-P6</f>
        <v>39606.400000000009</v>
      </c>
      <c r="S6" s="30">
        <f t="shared" ref="S6:S126" si="5">(Q6/P6)*100</f>
        <v>1840.7876230661045</v>
      </c>
    </row>
    <row r="7" spans="1:19" ht="25.5" customHeight="1">
      <c r="A7" s="129"/>
      <c r="B7" s="25" t="s">
        <v>435</v>
      </c>
      <c r="C7" s="30"/>
      <c r="D7" s="30"/>
      <c r="E7" s="30"/>
      <c r="F7" s="30"/>
      <c r="G7" s="30">
        <v>800</v>
      </c>
      <c r="H7" s="30"/>
      <c r="I7" s="30"/>
      <c r="J7" s="30"/>
      <c r="K7" s="30"/>
      <c r="L7" s="30"/>
      <c r="M7" s="54"/>
      <c r="N7" s="54"/>
      <c r="O7" s="30">
        <f>F7</f>
        <v>0</v>
      </c>
      <c r="P7" s="30"/>
      <c r="Q7" s="30"/>
      <c r="R7" s="30">
        <f t="shared" ref="R7" si="6">Q7-P7</f>
        <v>0</v>
      </c>
      <c r="S7" s="73" t="e">
        <f t="shared" ref="S7" si="7">(Q7/P7)*100</f>
        <v>#DIV/0!</v>
      </c>
    </row>
    <row r="8" spans="1:19" ht="23.25" customHeight="1">
      <c r="A8" s="129"/>
      <c r="B8" s="283" t="s">
        <v>436</v>
      </c>
      <c r="C8" s="30"/>
      <c r="D8" s="30"/>
      <c r="E8" s="30"/>
      <c r="F8" s="30"/>
      <c r="G8" s="30">
        <v>500</v>
      </c>
      <c r="H8" s="30"/>
      <c r="I8" s="30"/>
      <c r="J8" s="30"/>
      <c r="K8" s="30"/>
      <c r="L8" s="30"/>
      <c r="M8" s="54"/>
      <c r="N8" s="54"/>
      <c r="O8" s="30">
        <f t="shared" ref="O8:O11" si="8">F8</f>
        <v>0</v>
      </c>
      <c r="P8" s="30"/>
      <c r="Q8" s="30"/>
      <c r="R8" s="30">
        <f t="shared" ref="R8:R36" si="9">Q8-P8</f>
        <v>0</v>
      </c>
      <c r="S8" s="73" t="e">
        <f t="shared" ref="S8:S36" si="10">(Q8/P8)*100</f>
        <v>#DIV/0!</v>
      </c>
    </row>
    <row r="9" spans="1:19" ht="24" customHeight="1">
      <c r="A9" s="129"/>
      <c r="B9" s="284" t="s">
        <v>437</v>
      </c>
      <c r="C9" s="30"/>
      <c r="D9" s="30"/>
      <c r="E9" s="30"/>
      <c r="F9" s="30"/>
      <c r="G9" s="30">
        <v>67.599999999999994</v>
      </c>
      <c r="H9" s="30"/>
      <c r="I9" s="30"/>
      <c r="J9" s="30"/>
      <c r="K9" s="30"/>
      <c r="L9" s="30"/>
      <c r="M9" s="54"/>
      <c r="N9" s="54"/>
      <c r="O9" s="30">
        <f t="shared" si="8"/>
        <v>0</v>
      </c>
      <c r="P9" s="30"/>
      <c r="Q9" s="30"/>
      <c r="R9" s="30">
        <f t="shared" si="9"/>
        <v>0</v>
      </c>
      <c r="S9" s="73" t="e">
        <f t="shared" si="10"/>
        <v>#DIV/0!</v>
      </c>
    </row>
    <row r="10" spans="1:19" ht="40.5" customHeight="1">
      <c r="A10" s="129"/>
      <c r="B10" s="284" t="s">
        <v>438</v>
      </c>
      <c r="C10" s="30"/>
      <c r="D10" s="30"/>
      <c r="E10" s="30"/>
      <c r="F10" s="30"/>
      <c r="G10" s="30">
        <v>664.8</v>
      </c>
      <c r="H10" s="30"/>
      <c r="I10" s="30"/>
      <c r="J10" s="30"/>
      <c r="K10" s="30"/>
      <c r="L10" s="30"/>
      <c r="M10" s="54"/>
      <c r="N10" s="54"/>
      <c r="O10" s="30">
        <f t="shared" si="8"/>
        <v>0</v>
      </c>
      <c r="P10" s="30"/>
      <c r="Q10" s="30"/>
      <c r="R10" s="30">
        <f t="shared" si="9"/>
        <v>0</v>
      </c>
      <c r="S10" s="73" t="e">
        <f t="shared" si="10"/>
        <v>#DIV/0!</v>
      </c>
    </row>
    <row r="11" spans="1:19" ht="40.5" customHeight="1">
      <c r="A11" s="129"/>
      <c r="B11" s="284" t="s">
        <v>439</v>
      </c>
      <c r="C11" s="30"/>
      <c r="D11" s="30"/>
      <c r="E11" s="30"/>
      <c r="F11" s="30"/>
      <c r="G11" s="30">
        <v>242.8</v>
      </c>
      <c r="H11" s="30"/>
      <c r="I11" s="30"/>
      <c r="J11" s="30"/>
      <c r="K11" s="30"/>
      <c r="L11" s="30"/>
      <c r="M11" s="54"/>
      <c r="N11" s="54"/>
      <c r="O11" s="30">
        <f t="shared" si="8"/>
        <v>0</v>
      </c>
      <c r="P11" s="30"/>
      <c r="Q11" s="30"/>
      <c r="R11" s="30">
        <f t="shared" si="9"/>
        <v>0</v>
      </c>
      <c r="S11" s="73" t="e">
        <f t="shared" si="10"/>
        <v>#DIV/0!</v>
      </c>
    </row>
    <row r="12" spans="1:19" ht="18" customHeight="1">
      <c r="A12" s="129"/>
      <c r="B12" s="25" t="s">
        <v>321</v>
      </c>
      <c r="C12" s="30"/>
      <c r="D12" s="30"/>
      <c r="E12" s="30"/>
      <c r="F12" s="24">
        <v>1017.8</v>
      </c>
      <c r="G12" s="24"/>
      <c r="H12" s="24"/>
      <c r="I12" s="30"/>
      <c r="J12" s="30"/>
      <c r="K12" s="30"/>
      <c r="L12" s="30"/>
      <c r="M12" s="54"/>
      <c r="N12" s="54"/>
      <c r="O12" s="30">
        <v>550.04775240000004</v>
      </c>
      <c r="P12" s="30">
        <v>1017.8</v>
      </c>
      <c r="Q12" s="30"/>
      <c r="R12" s="30">
        <f t="shared" si="9"/>
        <v>-1017.8</v>
      </c>
      <c r="S12" s="73">
        <f t="shared" si="10"/>
        <v>0</v>
      </c>
    </row>
    <row r="13" spans="1:19" ht="39.950000000000003" customHeight="1">
      <c r="A13" s="129"/>
      <c r="B13" s="25" t="s">
        <v>322</v>
      </c>
      <c r="C13" s="30"/>
      <c r="D13" s="30"/>
      <c r="E13" s="30"/>
      <c r="F13" s="24">
        <v>320.60000000000002</v>
      </c>
      <c r="G13" s="24"/>
      <c r="H13" s="24"/>
      <c r="I13" s="30"/>
      <c r="J13" s="30"/>
      <c r="K13" s="30"/>
      <c r="L13" s="30"/>
      <c r="M13" s="54"/>
      <c r="N13" s="54"/>
      <c r="O13" s="30">
        <v>320.60000000000002</v>
      </c>
      <c r="P13" s="30">
        <v>320.60000000000002</v>
      </c>
      <c r="Q13" s="30"/>
      <c r="R13" s="30">
        <f t="shared" si="9"/>
        <v>-320.60000000000002</v>
      </c>
      <c r="S13" s="30">
        <f t="shared" si="10"/>
        <v>0</v>
      </c>
    </row>
    <row r="14" spans="1:19" ht="39.950000000000003" customHeight="1">
      <c r="A14" s="129"/>
      <c r="B14" s="25" t="s">
        <v>322</v>
      </c>
      <c r="C14" s="30"/>
      <c r="D14" s="30"/>
      <c r="E14" s="30"/>
      <c r="F14" s="24">
        <v>174</v>
      </c>
      <c r="G14" s="24"/>
      <c r="H14" s="24"/>
      <c r="I14" s="30"/>
      <c r="J14" s="30"/>
      <c r="K14" s="30"/>
      <c r="L14" s="30"/>
      <c r="M14" s="54"/>
      <c r="N14" s="54"/>
      <c r="O14" s="30">
        <v>173.95</v>
      </c>
      <c r="P14" s="30">
        <v>174</v>
      </c>
      <c r="Q14" s="30"/>
      <c r="R14" s="30">
        <f t="shared" si="9"/>
        <v>-174</v>
      </c>
      <c r="S14" s="30">
        <f t="shared" si="10"/>
        <v>0</v>
      </c>
    </row>
    <row r="15" spans="1:19" ht="39.950000000000003" customHeight="1">
      <c r="A15" s="129"/>
      <c r="B15" s="25" t="s">
        <v>322</v>
      </c>
      <c r="C15" s="30"/>
      <c r="D15" s="30"/>
      <c r="E15" s="30"/>
      <c r="F15" s="24">
        <v>320.7</v>
      </c>
      <c r="G15" s="24"/>
      <c r="H15" s="24"/>
      <c r="I15" s="30"/>
      <c r="J15" s="30"/>
      <c r="K15" s="30"/>
      <c r="L15" s="30"/>
      <c r="M15" s="54"/>
      <c r="N15" s="54"/>
      <c r="O15" s="30">
        <v>320.77500000000003</v>
      </c>
      <c r="P15" s="30">
        <v>320.7</v>
      </c>
      <c r="Q15" s="30"/>
      <c r="R15" s="30">
        <f t="shared" si="9"/>
        <v>-320.7</v>
      </c>
      <c r="S15" s="30">
        <f t="shared" si="10"/>
        <v>0</v>
      </c>
    </row>
    <row r="16" spans="1:19" ht="24" customHeight="1">
      <c r="A16" s="129"/>
      <c r="B16" s="25" t="s">
        <v>323</v>
      </c>
      <c r="C16" s="30"/>
      <c r="D16" s="30"/>
      <c r="E16" s="30"/>
      <c r="F16" s="24">
        <v>279.3</v>
      </c>
      <c r="G16" s="24"/>
      <c r="H16" s="24"/>
      <c r="I16" s="30"/>
      <c r="J16" s="30"/>
      <c r="K16" s="30"/>
      <c r="L16" s="30"/>
      <c r="M16" s="54"/>
      <c r="N16" s="54"/>
      <c r="O16" s="30">
        <v>279.03679199999999</v>
      </c>
      <c r="P16" s="30">
        <v>279.3</v>
      </c>
      <c r="Q16" s="30"/>
      <c r="R16" s="30">
        <f t="shared" si="9"/>
        <v>-279.3</v>
      </c>
      <c r="S16" s="30">
        <f t="shared" si="10"/>
        <v>0</v>
      </c>
    </row>
    <row r="17" spans="1:19" ht="25.5" customHeight="1">
      <c r="A17" s="129"/>
      <c r="B17" s="25" t="s">
        <v>324</v>
      </c>
      <c r="C17" s="30"/>
      <c r="D17" s="30"/>
      <c r="E17" s="30"/>
      <c r="F17" s="24">
        <v>648.9</v>
      </c>
      <c r="G17" s="24"/>
      <c r="H17" s="24"/>
      <c r="I17" s="30"/>
      <c r="J17" s="30"/>
      <c r="K17" s="30"/>
      <c r="L17" s="30"/>
      <c r="M17" s="54"/>
      <c r="N17" s="54"/>
      <c r="O17" s="30">
        <v>648.9</v>
      </c>
      <c r="P17" s="30">
        <v>648.9</v>
      </c>
      <c r="Q17" s="30"/>
      <c r="R17" s="30">
        <f t="shared" si="9"/>
        <v>-648.9</v>
      </c>
      <c r="S17" s="30">
        <f t="shared" si="10"/>
        <v>0</v>
      </c>
    </row>
    <row r="18" spans="1:19" ht="136.5" customHeight="1">
      <c r="A18" s="129"/>
      <c r="B18" s="25" t="s">
        <v>325</v>
      </c>
      <c r="C18" s="30"/>
      <c r="D18" s="30"/>
      <c r="E18" s="30"/>
      <c r="F18" s="24">
        <v>11870</v>
      </c>
      <c r="G18" s="24"/>
      <c r="H18" s="24"/>
      <c r="I18" s="30"/>
      <c r="J18" s="30"/>
      <c r="K18" s="30"/>
      <c r="L18" s="30"/>
      <c r="M18" s="54"/>
      <c r="N18" s="54"/>
      <c r="O18" s="30">
        <v>11869.999995799999</v>
      </c>
      <c r="P18" s="30">
        <v>11870</v>
      </c>
      <c r="Q18" s="30"/>
      <c r="R18" s="30">
        <f t="shared" si="9"/>
        <v>-11870</v>
      </c>
      <c r="S18" s="30">
        <f t="shared" si="10"/>
        <v>0</v>
      </c>
    </row>
    <row r="19" spans="1:19" ht="18" customHeight="1">
      <c r="A19" s="129"/>
      <c r="B19" s="25" t="s">
        <v>326</v>
      </c>
      <c r="C19" s="30"/>
      <c r="D19" s="30"/>
      <c r="E19" s="30"/>
      <c r="F19" s="24">
        <v>1735.2</v>
      </c>
      <c r="G19" s="24"/>
      <c r="H19" s="24"/>
      <c r="I19" s="30"/>
      <c r="J19" s="30"/>
      <c r="K19" s="30"/>
      <c r="L19" s="30"/>
      <c r="M19" s="54"/>
      <c r="N19" s="54"/>
      <c r="O19" s="30">
        <v>1858.2000170999997</v>
      </c>
      <c r="P19" s="30">
        <v>1735.2</v>
      </c>
      <c r="Q19" s="30"/>
      <c r="R19" s="30">
        <f t="shared" si="9"/>
        <v>-1735.2</v>
      </c>
      <c r="S19" s="30">
        <f t="shared" si="10"/>
        <v>0</v>
      </c>
    </row>
    <row r="20" spans="1:19" ht="18" customHeight="1">
      <c r="A20" s="129"/>
      <c r="B20" s="25" t="s">
        <v>327</v>
      </c>
      <c r="C20" s="30"/>
      <c r="D20" s="30"/>
      <c r="E20" s="30"/>
      <c r="F20" s="24">
        <v>925.5</v>
      </c>
      <c r="G20" s="24"/>
      <c r="H20" s="24"/>
      <c r="I20" s="30"/>
      <c r="J20" s="30"/>
      <c r="K20" s="30"/>
      <c r="L20" s="30"/>
      <c r="M20" s="54"/>
      <c r="N20" s="54"/>
      <c r="O20" s="30">
        <v>990.35998559999996</v>
      </c>
      <c r="P20" s="30">
        <v>925.5</v>
      </c>
      <c r="Q20" s="30"/>
      <c r="R20" s="30">
        <f t="shared" si="9"/>
        <v>-925.5</v>
      </c>
      <c r="S20" s="30">
        <f t="shared" si="10"/>
        <v>0</v>
      </c>
    </row>
    <row r="21" spans="1:19" ht="18" customHeight="1">
      <c r="A21" s="129"/>
      <c r="B21" s="25" t="s">
        <v>328</v>
      </c>
      <c r="C21" s="30"/>
      <c r="D21" s="30"/>
      <c r="E21" s="30"/>
      <c r="F21" s="24">
        <v>448.6</v>
      </c>
      <c r="G21" s="24"/>
      <c r="H21" s="24"/>
      <c r="I21" s="30"/>
      <c r="J21" s="30"/>
      <c r="K21" s="30"/>
      <c r="L21" s="30"/>
      <c r="M21" s="54"/>
      <c r="N21" s="54"/>
      <c r="O21" s="30">
        <v>480.00003120000002</v>
      </c>
      <c r="P21" s="30">
        <v>448.6</v>
      </c>
      <c r="Q21" s="30"/>
      <c r="R21" s="30">
        <f t="shared" si="9"/>
        <v>-448.6</v>
      </c>
      <c r="S21" s="30">
        <f t="shared" si="10"/>
        <v>0</v>
      </c>
    </row>
    <row r="22" spans="1:19" ht="60.75" customHeight="1">
      <c r="A22" s="129"/>
      <c r="B22" s="25" t="s">
        <v>386</v>
      </c>
      <c r="C22" s="30"/>
      <c r="D22" s="30"/>
      <c r="E22" s="30"/>
      <c r="F22" s="24">
        <v>90.8</v>
      </c>
      <c r="G22" s="24"/>
      <c r="H22" s="24"/>
      <c r="I22" s="30"/>
      <c r="J22" s="30"/>
      <c r="K22" s="30"/>
      <c r="L22" s="30"/>
      <c r="M22" s="54"/>
      <c r="N22" s="54"/>
      <c r="O22" s="30">
        <v>90.9159954</v>
      </c>
      <c r="P22" s="30">
        <v>90.8</v>
      </c>
      <c r="Q22" s="30"/>
      <c r="R22" s="30">
        <f t="shared" si="9"/>
        <v>-90.8</v>
      </c>
      <c r="S22" s="30">
        <f t="shared" si="10"/>
        <v>0</v>
      </c>
    </row>
    <row r="23" spans="1:19" ht="39.950000000000003" customHeight="1">
      <c r="A23" s="129"/>
      <c r="B23" s="25" t="s">
        <v>330</v>
      </c>
      <c r="C23" s="30"/>
      <c r="D23" s="30"/>
      <c r="E23" s="30"/>
      <c r="F23" s="24">
        <v>17</v>
      </c>
      <c r="G23" s="24"/>
      <c r="H23" s="24"/>
      <c r="I23" s="30"/>
      <c r="J23" s="30"/>
      <c r="K23" s="30"/>
      <c r="L23" s="30"/>
      <c r="M23" s="54"/>
      <c r="N23" s="54"/>
      <c r="O23" s="30">
        <v>16.102697500000001</v>
      </c>
      <c r="P23" s="30">
        <v>17</v>
      </c>
      <c r="Q23" s="30"/>
      <c r="R23" s="30">
        <f t="shared" si="9"/>
        <v>-17</v>
      </c>
      <c r="S23" s="30">
        <f t="shared" si="10"/>
        <v>0</v>
      </c>
    </row>
    <row r="24" spans="1:19" ht="39.950000000000003" customHeight="1">
      <c r="A24" s="129"/>
      <c r="B24" s="25" t="s">
        <v>331</v>
      </c>
      <c r="C24" s="30"/>
      <c r="D24" s="30"/>
      <c r="E24" s="30"/>
      <c r="F24" s="24">
        <v>135.5</v>
      </c>
      <c r="G24" s="24"/>
      <c r="H24" s="24"/>
      <c r="I24" s="30"/>
      <c r="J24" s="30"/>
      <c r="K24" s="30"/>
      <c r="L24" s="30"/>
      <c r="M24" s="54"/>
      <c r="N24" s="54"/>
      <c r="O24" s="30">
        <v>133.7174613</v>
      </c>
      <c r="P24" s="30">
        <v>135.5</v>
      </c>
      <c r="Q24" s="30"/>
      <c r="R24" s="30">
        <f t="shared" si="9"/>
        <v>-135.5</v>
      </c>
      <c r="S24" s="30">
        <f t="shared" si="10"/>
        <v>0</v>
      </c>
    </row>
    <row r="25" spans="1:19" ht="17.100000000000001" customHeight="1">
      <c r="A25" s="129"/>
      <c r="B25" s="25" t="s">
        <v>332</v>
      </c>
      <c r="C25" s="30"/>
      <c r="D25" s="30"/>
      <c r="E25" s="30"/>
      <c r="F25" s="24">
        <v>430.5</v>
      </c>
      <c r="G25" s="24"/>
      <c r="H25" s="24"/>
      <c r="I25" s="30"/>
      <c r="J25" s="30"/>
      <c r="K25" s="30"/>
      <c r="L25" s="30"/>
      <c r="M25" s="54"/>
      <c r="N25" s="54"/>
      <c r="O25" s="30">
        <v>430.50000149999994</v>
      </c>
      <c r="P25" s="30">
        <v>430.5</v>
      </c>
      <c r="Q25" s="30"/>
      <c r="R25" s="30">
        <f t="shared" si="9"/>
        <v>-430.5</v>
      </c>
      <c r="S25" s="30">
        <f t="shared" si="10"/>
        <v>0</v>
      </c>
    </row>
    <row r="26" spans="1:19" ht="17.100000000000001" customHeight="1">
      <c r="A26" s="129"/>
      <c r="B26" s="25" t="s">
        <v>333</v>
      </c>
      <c r="C26" s="30"/>
      <c r="D26" s="30"/>
      <c r="E26" s="30"/>
      <c r="F26" s="24">
        <v>70</v>
      </c>
      <c r="G26" s="24"/>
      <c r="H26" s="24"/>
      <c r="I26" s="30"/>
      <c r="J26" s="30"/>
      <c r="K26" s="30"/>
      <c r="L26" s="30"/>
      <c r="M26" s="54"/>
      <c r="N26" s="54"/>
      <c r="O26" s="30">
        <v>439.99999199999996</v>
      </c>
      <c r="P26" s="30">
        <v>70</v>
      </c>
      <c r="Q26" s="30"/>
      <c r="R26" s="30">
        <f t="shared" si="9"/>
        <v>-70</v>
      </c>
      <c r="S26" s="30">
        <f t="shared" si="10"/>
        <v>0</v>
      </c>
    </row>
    <row r="27" spans="1:19" ht="17.100000000000001" customHeight="1">
      <c r="A27" s="129"/>
      <c r="B27" s="25" t="s">
        <v>334</v>
      </c>
      <c r="C27" s="30"/>
      <c r="D27" s="30"/>
      <c r="E27" s="30"/>
      <c r="F27" s="24">
        <v>1807.6</v>
      </c>
      <c r="G27" s="24"/>
      <c r="H27" s="24"/>
      <c r="I27" s="30"/>
      <c r="J27" s="30"/>
      <c r="K27" s="30"/>
      <c r="L27" s="30"/>
      <c r="M27" s="54"/>
      <c r="N27" s="54"/>
      <c r="O27" s="30">
        <v>1811.8800702000001</v>
      </c>
      <c r="P27" s="30">
        <v>1807.6</v>
      </c>
      <c r="Q27" s="30"/>
      <c r="R27" s="30">
        <f t="shared" si="9"/>
        <v>-1807.6</v>
      </c>
      <c r="S27" s="30">
        <f t="shared" si="10"/>
        <v>0</v>
      </c>
    </row>
    <row r="28" spans="1:19" ht="21" customHeight="1">
      <c r="A28" s="129"/>
      <c r="B28" s="25" t="s">
        <v>335</v>
      </c>
      <c r="C28" s="30"/>
      <c r="D28" s="30"/>
      <c r="E28" s="30"/>
      <c r="F28" s="24">
        <v>445.2</v>
      </c>
      <c r="G28" s="24"/>
      <c r="H28" s="24"/>
      <c r="I28" s="30"/>
      <c r="J28" s="30"/>
      <c r="K28" s="30"/>
      <c r="L28" s="30"/>
      <c r="M28" s="54"/>
      <c r="N28" s="54"/>
      <c r="O28" s="30">
        <v>446.3199836</v>
      </c>
      <c r="P28" s="30">
        <v>445.2</v>
      </c>
      <c r="Q28" s="30"/>
      <c r="R28" s="30">
        <f t="shared" si="9"/>
        <v>-445.2</v>
      </c>
      <c r="S28" s="30">
        <f t="shared" si="10"/>
        <v>0</v>
      </c>
    </row>
    <row r="29" spans="1:19" ht="17.100000000000001" customHeight="1">
      <c r="A29" s="129"/>
      <c r="B29" s="25" t="s">
        <v>336</v>
      </c>
      <c r="C29" s="30"/>
      <c r="D29" s="30"/>
      <c r="E29" s="30"/>
      <c r="F29" s="24">
        <v>471.2</v>
      </c>
      <c r="G29" s="24"/>
      <c r="H29" s="24"/>
      <c r="I29" s="30"/>
      <c r="J29" s="30"/>
      <c r="K29" s="30"/>
      <c r="L29" s="30"/>
      <c r="M29" s="54"/>
      <c r="N29" s="54"/>
      <c r="O29" s="30">
        <v>472.08001960000007</v>
      </c>
      <c r="P29" s="30">
        <v>471.2</v>
      </c>
      <c r="Q29" s="30"/>
      <c r="R29" s="30">
        <f t="shared" si="9"/>
        <v>-471.2</v>
      </c>
      <c r="S29" s="30">
        <f t="shared" si="10"/>
        <v>0</v>
      </c>
    </row>
    <row r="30" spans="1:19" ht="21" customHeight="1">
      <c r="A30" s="129"/>
      <c r="B30" s="25" t="s">
        <v>337</v>
      </c>
      <c r="C30" s="30"/>
      <c r="D30" s="30"/>
      <c r="E30" s="30"/>
      <c r="F30" s="24">
        <v>26.3</v>
      </c>
      <c r="G30" s="24"/>
      <c r="H30" s="24"/>
      <c r="I30" s="30"/>
      <c r="J30" s="30"/>
      <c r="K30" s="30"/>
      <c r="L30" s="30"/>
      <c r="M30" s="54"/>
      <c r="N30" s="54"/>
      <c r="O30" s="30">
        <v>26.701404</v>
      </c>
      <c r="P30" s="30">
        <v>26.3</v>
      </c>
      <c r="Q30" s="30"/>
      <c r="R30" s="30">
        <f t="shared" si="9"/>
        <v>-26.3</v>
      </c>
      <c r="S30" s="73">
        <f t="shared" si="10"/>
        <v>0</v>
      </c>
    </row>
    <row r="31" spans="1:19" ht="20.25" customHeight="1">
      <c r="A31" s="129"/>
      <c r="B31" s="25" t="s">
        <v>338</v>
      </c>
      <c r="C31" s="30"/>
      <c r="D31" s="30"/>
      <c r="E31" s="30"/>
      <c r="F31" s="24">
        <v>18.5</v>
      </c>
      <c r="G31" s="24"/>
      <c r="H31" s="24"/>
      <c r="I31" s="30"/>
      <c r="J31" s="30"/>
      <c r="K31" s="30"/>
      <c r="L31" s="30"/>
      <c r="M31" s="54"/>
      <c r="N31" s="54"/>
      <c r="O31" s="30">
        <v>16.843404</v>
      </c>
      <c r="P31" s="30">
        <v>18.5</v>
      </c>
      <c r="Q31" s="30"/>
      <c r="R31" s="30">
        <f t="shared" si="9"/>
        <v>-18.5</v>
      </c>
      <c r="S31" s="30">
        <f t="shared" si="10"/>
        <v>0</v>
      </c>
    </row>
    <row r="32" spans="1:19" ht="17.25" customHeight="1">
      <c r="A32" s="129"/>
      <c r="B32" s="25" t="s">
        <v>339</v>
      </c>
      <c r="C32" s="30"/>
      <c r="D32" s="30"/>
      <c r="E32" s="30"/>
      <c r="F32" s="24">
        <v>73.099999999999994</v>
      </c>
      <c r="G32" s="24"/>
      <c r="H32" s="24"/>
      <c r="I32" s="30"/>
      <c r="J32" s="30"/>
      <c r="K32" s="30"/>
      <c r="L32" s="30"/>
      <c r="M32" s="54"/>
      <c r="N32" s="54"/>
      <c r="O32" s="30">
        <v>81.725999999999999</v>
      </c>
      <c r="P32" s="30">
        <v>73.099999999999994</v>
      </c>
      <c r="Q32" s="30"/>
      <c r="R32" s="30">
        <f t="shared" si="9"/>
        <v>-73.099999999999994</v>
      </c>
      <c r="S32" s="30">
        <f t="shared" si="10"/>
        <v>0</v>
      </c>
    </row>
    <row r="33" spans="1:19" ht="18" customHeight="1">
      <c r="A33" s="129"/>
      <c r="B33" s="25" t="s">
        <v>340</v>
      </c>
      <c r="C33" s="30"/>
      <c r="D33" s="30"/>
      <c r="E33" s="30"/>
      <c r="F33" s="24">
        <v>54.2</v>
      </c>
      <c r="G33" s="24"/>
      <c r="H33" s="24"/>
      <c r="I33" s="30"/>
      <c r="J33" s="30"/>
      <c r="K33" s="30"/>
      <c r="L33" s="30"/>
      <c r="M33" s="54"/>
      <c r="N33" s="54"/>
      <c r="O33" s="30">
        <v>43.820399999999999</v>
      </c>
      <c r="P33" s="30">
        <v>54.2</v>
      </c>
      <c r="Q33" s="30"/>
      <c r="R33" s="30">
        <f t="shared" si="9"/>
        <v>-54.2</v>
      </c>
      <c r="S33" s="30">
        <f t="shared" si="10"/>
        <v>0</v>
      </c>
    </row>
    <row r="34" spans="1:19" ht="18" customHeight="1">
      <c r="A34" s="129"/>
      <c r="B34" s="25" t="s">
        <v>341</v>
      </c>
      <c r="C34" s="30"/>
      <c r="D34" s="30"/>
      <c r="E34" s="30"/>
      <c r="F34" s="24">
        <v>28.2</v>
      </c>
      <c r="G34" s="24"/>
      <c r="H34" s="24"/>
      <c r="I34" s="30"/>
      <c r="J34" s="30"/>
      <c r="K34" s="30"/>
      <c r="L34" s="30"/>
      <c r="M34" s="54"/>
      <c r="N34" s="54"/>
      <c r="O34" s="30">
        <v>26.796803999999998</v>
      </c>
      <c r="P34" s="30">
        <v>28.2</v>
      </c>
      <c r="Q34" s="30"/>
      <c r="R34" s="30">
        <f t="shared" si="9"/>
        <v>-28.2</v>
      </c>
      <c r="S34" s="30">
        <f t="shared" si="10"/>
        <v>0</v>
      </c>
    </row>
    <row r="35" spans="1:19" ht="18" customHeight="1">
      <c r="A35" s="129"/>
      <c r="B35" s="25" t="s">
        <v>342</v>
      </c>
      <c r="C35" s="30"/>
      <c r="D35" s="30"/>
      <c r="E35" s="30"/>
      <c r="F35" s="24">
        <v>39.6</v>
      </c>
      <c r="G35" s="24"/>
      <c r="H35" s="24"/>
      <c r="I35" s="30"/>
      <c r="J35" s="30"/>
      <c r="K35" s="30"/>
      <c r="L35" s="30"/>
      <c r="M35" s="54"/>
      <c r="N35" s="54"/>
      <c r="O35" s="30">
        <v>17.935200000000002</v>
      </c>
      <c r="P35" s="30">
        <v>39.6</v>
      </c>
      <c r="Q35" s="30"/>
      <c r="R35" s="30">
        <f t="shared" si="9"/>
        <v>-39.6</v>
      </c>
      <c r="S35" s="30">
        <f t="shared" si="10"/>
        <v>0</v>
      </c>
    </row>
    <row r="36" spans="1:19" ht="18" customHeight="1">
      <c r="A36" s="129"/>
      <c r="B36" s="25" t="s">
        <v>343</v>
      </c>
      <c r="C36" s="30"/>
      <c r="D36" s="30"/>
      <c r="E36" s="30"/>
      <c r="F36" s="24">
        <v>32</v>
      </c>
      <c r="G36" s="24"/>
      <c r="H36" s="24"/>
      <c r="I36" s="30"/>
      <c r="J36" s="30"/>
      <c r="K36" s="30"/>
      <c r="L36" s="30"/>
      <c r="M36" s="54"/>
      <c r="N36" s="54"/>
      <c r="O36" s="30">
        <v>13.843596</v>
      </c>
      <c r="P36" s="30">
        <v>32</v>
      </c>
      <c r="Q36" s="30"/>
      <c r="R36" s="30">
        <f t="shared" si="9"/>
        <v>-32</v>
      </c>
      <c r="S36" s="30">
        <f t="shared" si="10"/>
        <v>0</v>
      </c>
    </row>
    <row r="37" spans="1:19" ht="18" customHeight="1">
      <c r="A37" s="129"/>
      <c r="B37" s="25" t="s">
        <v>344</v>
      </c>
      <c r="C37" s="30"/>
      <c r="D37" s="30"/>
      <c r="E37" s="30"/>
      <c r="F37" s="24">
        <v>43.5</v>
      </c>
      <c r="G37" s="24"/>
      <c r="H37" s="24"/>
      <c r="I37" s="30"/>
      <c r="J37" s="30"/>
      <c r="K37" s="30"/>
      <c r="L37" s="30"/>
      <c r="M37" s="54"/>
      <c r="N37" s="54"/>
      <c r="O37" s="30">
        <v>28.323203999999997</v>
      </c>
      <c r="P37" s="30">
        <v>43.5</v>
      </c>
      <c r="Q37" s="30"/>
      <c r="R37" s="30">
        <f t="shared" ref="R37:R73" si="11">Q37-P37</f>
        <v>-43.5</v>
      </c>
      <c r="S37" s="73">
        <f t="shared" ref="S37:S73" si="12">(Q37/P37)*100</f>
        <v>0</v>
      </c>
    </row>
    <row r="38" spans="1:19" ht="18" customHeight="1">
      <c r="A38" s="129"/>
      <c r="B38" s="25" t="s">
        <v>345</v>
      </c>
      <c r="C38" s="30"/>
      <c r="D38" s="30"/>
      <c r="E38" s="30"/>
      <c r="F38" s="24">
        <v>1250</v>
      </c>
      <c r="G38" s="24"/>
      <c r="H38" s="24"/>
      <c r="I38" s="30"/>
      <c r="J38" s="30"/>
      <c r="K38" s="30"/>
      <c r="L38" s="30"/>
      <c r="M38" s="54"/>
      <c r="N38" s="54"/>
      <c r="O38" s="30">
        <v>27.061799999999998</v>
      </c>
      <c r="P38" s="30">
        <v>1250</v>
      </c>
      <c r="Q38" s="30"/>
      <c r="R38" s="30">
        <f t="shared" si="11"/>
        <v>-1250</v>
      </c>
      <c r="S38" s="73">
        <f t="shared" si="12"/>
        <v>0</v>
      </c>
    </row>
    <row r="39" spans="1:19" ht="18" customHeight="1">
      <c r="A39" s="129"/>
      <c r="B39" s="25" t="s">
        <v>346</v>
      </c>
      <c r="C39" s="30"/>
      <c r="D39" s="30"/>
      <c r="E39" s="30"/>
      <c r="F39" s="24">
        <v>135.69999999999999</v>
      </c>
      <c r="G39" s="24"/>
      <c r="H39" s="24"/>
      <c r="I39" s="30"/>
      <c r="J39" s="30"/>
      <c r="K39" s="30"/>
      <c r="L39" s="30"/>
      <c r="M39" s="54"/>
      <c r="N39" s="54"/>
      <c r="O39" s="30">
        <v>42.675599999999996</v>
      </c>
      <c r="P39" s="30">
        <v>135.69999999999999</v>
      </c>
      <c r="Q39" s="30"/>
      <c r="R39" s="30">
        <f t="shared" si="11"/>
        <v>-135.69999999999999</v>
      </c>
      <c r="S39" s="73">
        <f t="shared" si="12"/>
        <v>0</v>
      </c>
    </row>
    <row r="40" spans="1:19" ht="39.950000000000003" customHeight="1">
      <c r="A40" s="129"/>
      <c r="B40" s="25" t="s">
        <v>347</v>
      </c>
      <c r="C40" s="30"/>
      <c r="D40" s="30"/>
      <c r="E40" s="30"/>
      <c r="F40" s="24">
        <v>48.8</v>
      </c>
      <c r="G40" s="24"/>
      <c r="H40" s="24"/>
      <c r="I40" s="30"/>
      <c r="J40" s="30"/>
      <c r="K40" s="30"/>
      <c r="L40" s="30"/>
      <c r="M40" s="54"/>
      <c r="N40" s="54"/>
      <c r="O40" s="30">
        <v>64.900000000000006</v>
      </c>
      <c r="P40" s="30">
        <v>48.8</v>
      </c>
      <c r="Q40" s="30"/>
      <c r="R40" s="30">
        <f t="shared" si="11"/>
        <v>-48.8</v>
      </c>
      <c r="S40" s="73">
        <f t="shared" si="12"/>
        <v>0</v>
      </c>
    </row>
    <row r="41" spans="1:19" ht="18" customHeight="1">
      <c r="A41" s="129"/>
      <c r="B41" s="25" t="s">
        <v>348</v>
      </c>
      <c r="C41" s="30"/>
      <c r="D41" s="30"/>
      <c r="E41" s="30"/>
      <c r="F41" s="24">
        <v>77.900000000000006</v>
      </c>
      <c r="G41" s="24"/>
      <c r="H41" s="24"/>
      <c r="I41" s="30"/>
      <c r="J41" s="30"/>
      <c r="K41" s="30"/>
      <c r="L41" s="30"/>
      <c r="M41" s="54"/>
      <c r="N41" s="54"/>
      <c r="O41" s="30">
        <v>22.694603999999995</v>
      </c>
      <c r="P41" s="30">
        <v>77.900000000000006</v>
      </c>
      <c r="Q41" s="30"/>
      <c r="R41" s="30">
        <f t="shared" si="11"/>
        <v>-77.900000000000006</v>
      </c>
      <c r="S41" s="73">
        <f t="shared" si="12"/>
        <v>0</v>
      </c>
    </row>
    <row r="42" spans="1:19" ht="39.950000000000003" customHeight="1">
      <c r="A42" s="129"/>
      <c r="B42" s="25" t="s">
        <v>349</v>
      </c>
      <c r="C42" s="30"/>
      <c r="D42" s="30"/>
      <c r="E42" s="30"/>
      <c r="F42" s="24">
        <v>285.39999999999998</v>
      </c>
      <c r="G42" s="24"/>
      <c r="H42" s="24"/>
      <c r="I42" s="30"/>
      <c r="J42" s="30"/>
      <c r="K42" s="30"/>
      <c r="L42" s="30"/>
      <c r="M42" s="54"/>
      <c r="N42" s="54"/>
      <c r="O42" s="30">
        <v>206.3184</v>
      </c>
      <c r="P42" s="30">
        <v>285.39999999999998</v>
      </c>
      <c r="Q42" s="30"/>
      <c r="R42" s="30">
        <f t="shared" si="11"/>
        <v>-285.39999999999998</v>
      </c>
      <c r="S42" s="73">
        <f t="shared" si="12"/>
        <v>0</v>
      </c>
    </row>
    <row r="43" spans="1:19" ht="18" customHeight="1">
      <c r="A43" s="129"/>
      <c r="B43" s="25" t="s">
        <v>350</v>
      </c>
      <c r="C43" s="30"/>
      <c r="D43" s="30"/>
      <c r="E43" s="30"/>
      <c r="F43" s="24">
        <v>34.4</v>
      </c>
      <c r="G43" s="24"/>
      <c r="H43" s="24"/>
      <c r="I43" s="30"/>
      <c r="J43" s="30"/>
      <c r="K43" s="30"/>
      <c r="L43" s="30"/>
      <c r="M43" s="54"/>
      <c r="N43" s="54"/>
      <c r="O43" s="30">
        <v>20.956199999999999</v>
      </c>
      <c r="P43" s="30">
        <v>34.4</v>
      </c>
      <c r="Q43" s="30"/>
      <c r="R43" s="30">
        <f t="shared" si="11"/>
        <v>-34.4</v>
      </c>
      <c r="S43" s="73">
        <f t="shared" si="12"/>
        <v>0</v>
      </c>
    </row>
    <row r="44" spans="1:19" ht="20.25" customHeight="1">
      <c r="A44" s="129"/>
      <c r="B44" s="25" t="s">
        <v>351</v>
      </c>
      <c r="C44" s="30"/>
      <c r="D44" s="30"/>
      <c r="E44" s="30"/>
      <c r="F44" s="24">
        <v>72</v>
      </c>
      <c r="G44" s="24"/>
      <c r="H44" s="24"/>
      <c r="I44" s="30"/>
      <c r="J44" s="30"/>
      <c r="K44" s="30"/>
      <c r="L44" s="30"/>
      <c r="M44" s="54"/>
      <c r="N44" s="54"/>
      <c r="O44" s="30">
        <v>121.2</v>
      </c>
      <c r="P44" s="30">
        <v>72</v>
      </c>
      <c r="Q44" s="30"/>
      <c r="R44" s="30">
        <f t="shared" si="11"/>
        <v>-72</v>
      </c>
      <c r="S44" s="73">
        <f t="shared" si="12"/>
        <v>0</v>
      </c>
    </row>
    <row r="45" spans="1:19" ht="18" customHeight="1">
      <c r="A45" s="129"/>
      <c r="B45" s="25" t="s">
        <v>352</v>
      </c>
      <c r="C45" s="30"/>
      <c r="D45" s="30"/>
      <c r="E45" s="30"/>
      <c r="F45" s="24">
        <v>77.2</v>
      </c>
      <c r="G45" s="24"/>
      <c r="H45" s="24"/>
      <c r="I45" s="30"/>
      <c r="J45" s="30"/>
      <c r="K45" s="30"/>
      <c r="L45" s="30"/>
      <c r="M45" s="54"/>
      <c r="N45" s="54"/>
      <c r="O45" s="30">
        <v>17.309795999999999</v>
      </c>
      <c r="P45" s="30">
        <v>77.2</v>
      </c>
      <c r="Q45" s="30"/>
      <c r="R45" s="30">
        <f t="shared" si="11"/>
        <v>-77.2</v>
      </c>
      <c r="S45" s="73">
        <f t="shared" si="12"/>
        <v>0</v>
      </c>
    </row>
    <row r="46" spans="1:19" ht="18" customHeight="1">
      <c r="A46" s="129"/>
      <c r="B46" s="25" t="s">
        <v>353</v>
      </c>
      <c r="C46" s="30"/>
      <c r="D46" s="30"/>
      <c r="E46" s="30"/>
      <c r="F46" s="24">
        <v>151.1</v>
      </c>
      <c r="G46" s="24"/>
      <c r="H46" s="24"/>
      <c r="I46" s="30"/>
      <c r="J46" s="30"/>
      <c r="K46" s="30"/>
      <c r="L46" s="30"/>
      <c r="M46" s="54"/>
      <c r="N46" s="54"/>
      <c r="O46" s="30">
        <v>163.69999999999999</v>
      </c>
      <c r="P46" s="30">
        <v>151.1</v>
      </c>
      <c r="Q46" s="30"/>
      <c r="R46" s="30">
        <f t="shared" si="11"/>
        <v>-151.1</v>
      </c>
      <c r="S46" s="73">
        <f t="shared" si="12"/>
        <v>0</v>
      </c>
    </row>
    <row r="47" spans="1:19" ht="18" customHeight="1">
      <c r="A47" s="129"/>
      <c r="B47" s="25" t="s">
        <v>354</v>
      </c>
      <c r="C47" s="30"/>
      <c r="D47" s="30"/>
      <c r="E47" s="30"/>
      <c r="F47" s="24">
        <v>32.700000000000003</v>
      </c>
      <c r="G47" s="24"/>
      <c r="H47" s="24"/>
      <c r="I47" s="30"/>
      <c r="J47" s="30"/>
      <c r="K47" s="30"/>
      <c r="L47" s="30"/>
      <c r="M47" s="54"/>
      <c r="N47" s="54"/>
      <c r="O47" s="30">
        <v>31.757603999999997</v>
      </c>
      <c r="P47" s="30">
        <v>32.700000000000003</v>
      </c>
      <c r="Q47" s="30"/>
      <c r="R47" s="30">
        <f t="shared" si="11"/>
        <v>-32.700000000000003</v>
      </c>
      <c r="S47" s="73">
        <f t="shared" si="12"/>
        <v>0</v>
      </c>
    </row>
    <row r="48" spans="1:19" ht="18" customHeight="1">
      <c r="A48" s="129"/>
      <c r="B48" s="25" t="s">
        <v>355</v>
      </c>
      <c r="C48" s="30"/>
      <c r="D48" s="30"/>
      <c r="E48" s="30"/>
      <c r="F48" s="24">
        <v>17.2</v>
      </c>
      <c r="G48" s="24"/>
      <c r="H48" s="24"/>
      <c r="I48" s="30"/>
      <c r="J48" s="30"/>
      <c r="K48" s="30"/>
      <c r="L48" s="30"/>
      <c r="M48" s="54"/>
      <c r="N48" s="54"/>
      <c r="O48" s="30">
        <v>10.483404</v>
      </c>
      <c r="P48" s="30">
        <v>17.2</v>
      </c>
      <c r="Q48" s="30"/>
      <c r="R48" s="30">
        <f t="shared" si="11"/>
        <v>-17.2</v>
      </c>
      <c r="S48" s="73">
        <f t="shared" si="12"/>
        <v>0</v>
      </c>
    </row>
    <row r="49" spans="1:19" ht="18" customHeight="1">
      <c r="A49" s="129"/>
      <c r="B49" s="25" t="s">
        <v>356</v>
      </c>
      <c r="C49" s="30"/>
      <c r="D49" s="30"/>
      <c r="E49" s="30"/>
      <c r="F49" s="24">
        <v>42.2</v>
      </c>
      <c r="G49" s="24"/>
      <c r="H49" s="24"/>
      <c r="I49" s="30"/>
      <c r="J49" s="30"/>
      <c r="K49" s="30"/>
      <c r="L49" s="30"/>
      <c r="M49" s="54"/>
      <c r="N49" s="54"/>
      <c r="O49" s="30">
        <v>31.768199999999997</v>
      </c>
      <c r="P49" s="30">
        <v>42.2</v>
      </c>
      <c r="Q49" s="30"/>
      <c r="R49" s="30">
        <f t="shared" si="11"/>
        <v>-42.2</v>
      </c>
      <c r="S49" s="73">
        <f t="shared" si="12"/>
        <v>0</v>
      </c>
    </row>
    <row r="50" spans="1:19" ht="18" customHeight="1">
      <c r="A50" s="129"/>
      <c r="B50" s="25" t="s">
        <v>357</v>
      </c>
      <c r="C50" s="30"/>
      <c r="D50" s="30"/>
      <c r="E50" s="30"/>
      <c r="F50" s="24">
        <v>32.1</v>
      </c>
      <c r="G50" s="24"/>
      <c r="H50" s="24"/>
      <c r="I50" s="30"/>
      <c r="J50" s="30"/>
      <c r="K50" s="30"/>
      <c r="L50" s="30"/>
      <c r="M50" s="54"/>
      <c r="N50" s="54"/>
      <c r="O50" s="30">
        <v>17.638403999999998</v>
      </c>
      <c r="P50" s="30">
        <v>32.1</v>
      </c>
      <c r="Q50" s="30"/>
      <c r="R50" s="30">
        <f t="shared" si="11"/>
        <v>-32.1</v>
      </c>
      <c r="S50" s="73">
        <f t="shared" si="12"/>
        <v>0</v>
      </c>
    </row>
    <row r="51" spans="1:19" ht="18" customHeight="1">
      <c r="A51" s="129"/>
      <c r="B51" s="25" t="s">
        <v>358</v>
      </c>
      <c r="C51" s="30"/>
      <c r="D51" s="30"/>
      <c r="E51" s="30"/>
      <c r="F51" s="24">
        <v>139.69999999999999</v>
      </c>
      <c r="G51" s="24"/>
      <c r="H51" s="24"/>
      <c r="I51" s="30"/>
      <c r="J51" s="30"/>
      <c r="K51" s="30"/>
      <c r="L51" s="30"/>
      <c r="M51" s="54"/>
      <c r="N51" s="54"/>
      <c r="O51" s="30">
        <v>201.45301200000003</v>
      </c>
      <c r="P51" s="30">
        <v>139.69999999999999</v>
      </c>
      <c r="Q51" s="30"/>
      <c r="R51" s="30">
        <f t="shared" si="11"/>
        <v>-139.69999999999999</v>
      </c>
      <c r="S51" s="73">
        <f t="shared" si="12"/>
        <v>0</v>
      </c>
    </row>
    <row r="52" spans="1:19" ht="75.75" customHeight="1">
      <c r="A52" s="129"/>
      <c r="B52" s="25" t="s">
        <v>359</v>
      </c>
      <c r="C52" s="30"/>
      <c r="D52" s="30"/>
      <c r="E52" s="30"/>
      <c r="F52" s="24">
        <v>468</v>
      </c>
      <c r="G52" s="24"/>
      <c r="H52" s="24"/>
      <c r="I52" s="30"/>
      <c r="J52" s="30"/>
      <c r="K52" s="30"/>
      <c r="L52" s="30"/>
      <c r="M52" s="54"/>
      <c r="N52" s="54"/>
      <c r="O52" s="30">
        <v>1284</v>
      </c>
      <c r="P52" s="30">
        <v>468</v>
      </c>
      <c r="Q52" s="30"/>
      <c r="R52" s="30">
        <f t="shared" si="11"/>
        <v>-468</v>
      </c>
      <c r="S52" s="73">
        <f t="shared" si="12"/>
        <v>0</v>
      </c>
    </row>
    <row r="53" spans="1:19" ht="18" customHeight="1">
      <c r="A53" s="129"/>
      <c r="B53" s="25" t="s">
        <v>360</v>
      </c>
      <c r="C53" s="30"/>
      <c r="D53" s="30"/>
      <c r="E53" s="30"/>
      <c r="F53" s="24">
        <v>150</v>
      </c>
      <c r="G53" s="24"/>
      <c r="H53" s="24"/>
      <c r="I53" s="30"/>
      <c r="J53" s="30"/>
      <c r="K53" s="30"/>
      <c r="L53" s="30"/>
      <c r="M53" s="54"/>
      <c r="N53" s="54"/>
      <c r="O53" s="30">
        <v>207.9</v>
      </c>
      <c r="P53" s="30">
        <v>150</v>
      </c>
      <c r="Q53" s="30"/>
      <c r="R53" s="30">
        <f t="shared" si="11"/>
        <v>-150</v>
      </c>
      <c r="S53" s="30">
        <f t="shared" si="12"/>
        <v>0</v>
      </c>
    </row>
    <row r="54" spans="1:19" ht="39.950000000000003" customHeight="1">
      <c r="A54" s="129"/>
      <c r="B54" s="25" t="s">
        <v>361</v>
      </c>
      <c r="C54" s="30"/>
      <c r="D54" s="30"/>
      <c r="E54" s="30"/>
      <c r="F54" s="24">
        <v>111.2</v>
      </c>
      <c r="G54" s="24"/>
      <c r="H54" s="24"/>
      <c r="I54" s="30"/>
      <c r="J54" s="30"/>
      <c r="K54" s="30"/>
      <c r="L54" s="30"/>
      <c r="M54" s="54"/>
      <c r="N54" s="54"/>
      <c r="O54" s="30">
        <v>111.1</v>
      </c>
      <c r="P54" s="30">
        <v>111.2</v>
      </c>
      <c r="Q54" s="30"/>
      <c r="R54" s="30">
        <f t="shared" si="11"/>
        <v>-111.2</v>
      </c>
      <c r="S54" s="30">
        <f t="shared" si="12"/>
        <v>0</v>
      </c>
    </row>
    <row r="55" spans="1:19" ht="60" customHeight="1">
      <c r="A55" s="129"/>
      <c r="B55" s="25" t="s">
        <v>362</v>
      </c>
      <c r="C55" s="30"/>
      <c r="D55" s="30"/>
      <c r="E55" s="30"/>
      <c r="F55" s="24">
        <v>232.5</v>
      </c>
      <c r="G55" s="24"/>
      <c r="H55" s="24"/>
      <c r="I55" s="30"/>
      <c r="J55" s="30"/>
      <c r="K55" s="30"/>
      <c r="L55" s="30"/>
      <c r="M55" s="54"/>
      <c r="N55" s="54"/>
      <c r="O55" s="30">
        <v>232.8</v>
      </c>
      <c r="P55" s="30">
        <v>232.5</v>
      </c>
      <c r="Q55" s="30"/>
      <c r="R55" s="30">
        <f t="shared" si="11"/>
        <v>-232.5</v>
      </c>
      <c r="S55" s="30">
        <f t="shared" si="12"/>
        <v>0</v>
      </c>
    </row>
    <row r="56" spans="1:19" ht="63.75" customHeight="1">
      <c r="A56" s="129"/>
      <c r="B56" s="25" t="s">
        <v>363</v>
      </c>
      <c r="C56" s="30"/>
      <c r="D56" s="30"/>
      <c r="E56" s="30"/>
      <c r="F56" s="24">
        <v>2492.9</v>
      </c>
      <c r="G56" s="24"/>
      <c r="H56" s="24"/>
      <c r="I56" s="30"/>
      <c r="J56" s="30"/>
      <c r="K56" s="30"/>
      <c r="L56" s="30"/>
      <c r="M56" s="54"/>
      <c r="N56" s="54"/>
      <c r="O56" s="30">
        <v>2184.9</v>
      </c>
      <c r="P56" s="30">
        <v>2492.9</v>
      </c>
      <c r="Q56" s="30"/>
      <c r="R56" s="30">
        <f t="shared" si="11"/>
        <v>-2492.9</v>
      </c>
      <c r="S56" s="30">
        <f t="shared" si="12"/>
        <v>0</v>
      </c>
    </row>
    <row r="57" spans="1:19" ht="42" customHeight="1">
      <c r="A57" s="129"/>
      <c r="B57" s="25" t="s">
        <v>385</v>
      </c>
      <c r="C57" s="30"/>
      <c r="D57" s="30"/>
      <c r="E57" s="30"/>
      <c r="F57" s="24">
        <v>999.4</v>
      </c>
      <c r="G57" s="24"/>
      <c r="H57" s="24"/>
      <c r="I57" s="30"/>
      <c r="J57" s="30"/>
      <c r="K57" s="30"/>
      <c r="L57" s="30"/>
      <c r="M57" s="54"/>
      <c r="N57" s="54"/>
      <c r="O57" s="30">
        <v>2010.3</v>
      </c>
      <c r="P57" s="30">
        <v>999.4</v>
      </c>
      <c r="Q57" s="30"/>
      <c r="R57" s="30">
        <f t="shared" si="11"/>
        <v>-999.4</v>
      </c>
      <c r="S57" s="30">
        <f t="shared" si="12"/>
        <v>0</v>
      </c>
    </row>
    <row r="58" spans="1:19" ht="74.25" customHeight="1">
      <c r="A58" s="129"/>
      <c r="B58" s="25" t="s">
        <v>365</v>
      </c>
      <c r="C58" s="30"/>
      <c r="D58" s="30"/>
      <c r="E58" s="30"/>
      <c r="F58" s="24">
        <v>479.4</v>
      </c>
      <c r="G58" s="24"/>
      <c r="H58" s="24"/>
      <c r="I58" s="30"/>
      <c r="J58" s="30"/>
      <c r="K58" s="30"/>
      <c r="L58" s="30"/>
      <c r="M58" s="54"/>
      <c r="N58" s="54"/>
      <c r="O58" s="30">
        <v>482.1</v>
      </c>
      <c r="P58" s="30">
        <v>479.4</v>
      </c>
      <c r="Q58" s="30"/>
      <c r="R58" s="30">
        <f t="shared" si="11"/>
        <v>-479.4</v>
      </c>
      <c r="S58" s="30">
        <f t="shared" si="12"/>
        <v>0</v>
      </c>
    </row>
    <row r="59" spans="1:19" ht="18" customHeight="1">
      <c r="A59" s="129"/>
      <c r="B59" s="25" t="s">
        <v>366</v>
      </c>
      <c r="C59" s="30"/>
      <c r="D59" s="30"/>
      <c r="E59" s="30"/>
      <c r="F59" s="24">
        <v>242.8</v>
      </c>
      <c r="G59" s="24"/>
      <c r="H59" s="24"/>
      <c r="I59" s="30"/>
      <c r="J59" s="30"/>
      <c r="K59" s="30"/>
      <c r="L59" s="30"/>
      <c r="M59" s="54"/>
      <c r="N59" s="54"/>
      <c r="O59" s="30">
        <v>246.8</v>
      </c>
      <c r="P59" s="30">
        <v>242.8</v>
      </c>
      <c r="Q59" s="30"/>
      <c r="R59" s="30">
        <f t="shared" si="11"/>
        <v>-242.8</v>
      </c>
      <c r="S59" s="30">
        <f t="shared" si="12"/>
        <v>0</v>
      </c>
    </row>
    <row r="60" spans="1:19" ht="62.25" customHeight="1">
      <c r="A60" s="129"/>
      <c r="B60" s="25" t="s">
        <v>369</v>
      </c>
      <c r="C60" s="30"/>
      <c r="D60" s="30"/>
      <c r="E60" s="30"/>
      <c r="F60" s="24">
        <v>719.4</v>
      </c>
      <c r="G60" s="24"/>
      <c r="H60" s="24"/>
      <c r="I60" s="30"/>
      <c r="J60" s="30"/>
      <c r="K60" s="30"/>
      <c r="L60" s="30"/>
      <c r="M60" s="54"/>
      <c r="N60" s="54"/>
      <c r="O60" s="30">
        <v>723.6</v>
      </c>
      <c r="P60" s="30">
        <v>719.4</v>
      </c>
      <c r="Q60" s="30"/>
      <c r="R60" s="30">
        <f t="shared" si="11"/>
        <v>-719.4</v>
      </c>
      <c r="S60" s="30">
        <f t="shared" si="12"/>
        <v>0</v>
      </c>
    </row>
    <row r="61" spans="1:19" ht="18" customHeight="1">
      <c r="A61" s="129"/>
      <c r="B61" s="25" t="s">
        <v>370</v>
      </c>
      <c r="C61" s="30"/>
      <c r="D61" s="30"/>
      <c r="E61" s="30"/>
      <c r="F61" s="24">
        <v>439.5</v>
      </c>
      <c r="G61" s="30"/>
      <c r="H61" s="24"/>
      <c r="I61" s="30"/>
      <c r="J61" s="30"/>
      <c r="K61" s="30"/>
      <c r="L61" s="30"/>
      <c r="M61" s="54"/>
      <c r="N61" s="54"/>
      <c r="O61" s="30"/>
      <c r="P61" s="30">
        <v>439.5</v>
      </c>
      <c r="Q61" s="30"/>
      <c r="R61" s="30">
        <f t="shared" si="11"/>
        <v>-439.5</v>
      </c>
      <c r="S61" s="30">
        <f t="shared" si="12"/>
        <v>0</v>
      </c>
    </row>
    <row r="62" spans="1:19" ht="18" customHeight="1">
      <c r="A62" s="129"/>
      <c r="B62" s="25" t="s">
        <v>371</v>
      </c>
      <c r="C62" s="30"/>
      <c r="D62" s="30"/>
      <c r="E62" s="30"/>
      <c r="F62" s="24">
        <v>563.79999999999995</v>
      </c>
      <c r="G62" s="30"/>
      <c r="H62" s="24"/>
      <c r="I62" s="30"/>
      <c r="J62" s="30"/>
      <c r="K62" s="30"/>
      <c r="L62" s="30"/>
      <c r="M62" s="54"/>
      <c r="N62" s="54"/>
      <c r="O62" s="30"/>
      <c r="P62" s="30">
        <v>563.79999999999995</v>
      </c>
      <c r="Q62" s="30"/>
      <c r="R62" s="30">
        <f t="shared" si="11"/>
        <v>-563.79999999999995</v>
      </c>
      <c r="S62" s="30">
        <f t="shared" si="12"/>
        <v>0</v>
      </c>
    </row>
    <row r="63" spans="1:19" ht="18" customHeight="1">
      <c r="A63" s="129"/>
      <c r="B63" s="25" t="s">
        <v>372</v>
      </c>
      <c r="C63" s="30"/>
      <c r="D63" s="30"/>
      <c r="E63" s="30"/>
      <c r="F63" s="24">
        <v>152.9</v>
      </c>
      <c r="G63" s="30"/>
      <c r="H63" s="24"/>
      <c r="I63" s="30"/>
      <c r="J63" s="30"/>
      <c r="K63" s="30"/>
      <c r="L63" s="30"/>
      <c r="M63" s="54"/>
      <c r="N63" s="54"/>
      <c r="O63" s="30"/>
      <c r="P63" s="30">
        <v>152.9</v>
      </c>
      <c r="Q63" s="30"/>
      <c r="R63" s="30">
        <f t="shared" si="11"/>
        <v>-152.9</v>
      </c>
      <c r="S63" s="30">
        <f t="shared" si="12"/>
        <v>0</v>
      </c>
    </row>
    <row r="64" spans="1:19" ht="18" customHeight="1">
      <c r="A64" s="129"/>
      <c r="B64" s="25" t="s">
        <v>373</v>
      </c>
      <c r="C64" s="30"/>
      <c r="D64" s="30"/>
      <c r="E64" s="30"/>
      <c r="F64" s="24">
        <v>115.5</v>
      </c>
      <c r="G64" s="30"/>
      <c r="H64" s="24"/>
      <c r="I64" s="30"/>
      <c r="J64" s="30"/>
      <c r="K64" s="30"/>
      <c r="L64" s="30"/>
      <c r="M64" s="54"/>
      <c r="N64" s="54"/>
      <c r="O64" s="30"/>
      <c r="P64" s="30">
        <v>115.5</v>
      </c>
      <c r="Q64" s="30"/>
      <c r="R64" s="30">
        <f t="shared" si="11"/>
        <v>-115.5</v>
      </c>
      <c r="S64" s="30">
        <f t="shared" si="12"/>
        <v>0</v>
      </c>
    </row>
    <row r="65" spans="1:19" ht="18" customHeight="1">
      <c r="A65" s="129"/>
      <c r="B65" s="25" t="s">
        <v>374</v>
      </c>
      <c r="C65" s="30"/>
      <c r="D65" s="30"/>
      <c r="E65" s="30"/>
      <c r="F65" s="24">
        <v>311.60000000000002</v>
      </c>
      <c r="G65" s="30"/>
      <c r="H65" s="24"/>
      <c r="I65" s="30"/>
      <c r="J65" s="30"/>
      <c r="K65" s="30"/>
      <c r="L65" s="30"/>
      <c r="M65" s="54"/>
      <c r="N65" s="54"/>
      <c r="O65" s="30"/>
      <c r="P65" s="30">
        <v>311.60000000000002</v>
      </c>
      <c r="Q65" s="30"/>
      <c r="R65" s="30">
        <f t="shared" si="11"/>
        <v>-311.60000000000002</v>
      </c>
      <c r="S65" s="30">
        <f t="shared" si="12"/>
        <v>0</v>
      </c>
    </row>
    <row r="66" spans="1:19" ht="18" customHeight="1">
      <c r="A66" s="129"/>
      <c r="B66" s="25" t="s">
        <v>375</v>
      </c>
      <c r="C66" s="30"/>
      <c r="D66" s="30"/>
      <c r="E66" s="30"/>
      <c r="F66" s="24">
        <v>40.799999999999997</v>
      </c>
      <c r="G66" s="30"/>
      <c r="H66" s="24"/>
      <c r="I66" s="30"/>
      <c r="J66" s="30"/>
      <c r="K66" s="30"/>
      <c r="L66" s="30"/>
      <c r="M66" s="54"/>
      <c r="N66" s="54"/>
      <c r="O66" s="30"/>
      <c r="P66" s="30">
        <v>40.799999999999997</v>
      </c>
      <c r="Q66" s="30"/>
      <c r="R66" s="30">
        <f t="shared" si="11"/>
        <v>-40.799999999999997</v>
      </c>
      <c r="S66" s="30">
        <f t="shared" si="12"/>
        <v>0</v>
      </c>
    </row>
    <row r="67" spans="1:19" ht="18" customHeight="1">
      <c r="A67" s="129"/>
      <c r="B67" s="25" t="s">
        <v>376</v>
      </c>
      <c r="C67" s="30"/>
      <c r="D67" s="30"/>
      <c r="E67" s="30"/>
      <c r="F67" s="24">
        <v>608.5</v>
      </c>
      <c r="G67" s="30"/>
      <c r="H67" s="24"/>
      <c r="I67" s="30"/>
      <c r="J67" s="30"/>
      <c r="K67" s="30"/>
      <c r="L67" s="30"/>
      <c r="M67" s="54"/>
      <c r="N67" s="54"/>
      <c r="O67" s="30"/>
      <c r="P67" s="30">
        <v>608.5</v>
      </c>
      <c r="Q67" s="30"/>
      <c r="R67" s="30">
        <f t="shared" si="11"/>
        <v>-608.5</v>
      </c>
      <c r="S67" s="30">
        <f t="shared" si="12"/>
        <v>0</v>
      </c>
    </row>
    <row r="68" spans="1:19" ht="18" customHeight="1">
      <c r="A68" s="129"/>
      <c r="B68" s="25" t="s">
        <v>377</v>
      </c>
      <c r="C68" s="30"/>
      <c r="D68" s="30"/>
      <c r="E68" s="30"/>
      <c r="F68" s="24">
        <v>280</v>
      </c>
      <c r="G68" s="30"/>
      <c r="H68" s="24"/>
      <c r="I68" s="30"/>
      <c r="J68" s="30"/>
      <c r="K68" s="30"/>
      <c r="L68" s="30"/>
      <c r="M68" s="54"/>
      <c r="N68" s="54"/>
      <c r="O68" s="30"/>
      <c r="P68" s="30">
        <v>280</v>
      </c>
      <c r="Q68" s="30"/>
      <c r="R68" s="30">
        <f t="shared" si="11"/>
        <v>-280</v>
      </c>
      <c r="S68" s="30">
        <f t="shared" si="12"/>
        <v>0</v>
      </c>
    </row>
    <row r="69" spans="1:19" ht="21.75" customHeight="1">
      <c r="A69" s="129"/>
      <c r="B69" s="25" t="s">
        <v>378</v>
      </c>
      <c r="C69" s="30"/>
      <c r="D69" s="30"/>
      <c r="E69" s="30"/>
      <c r="F69" s="24">
        <v>2650</v>
      </c>
      <c r="G69" s="30"/>
      <c r="H69" s="24"/>
      <c r="I69" s="30"/>
      <c r="J69" s="30"/>
      <c r="K69" s="30"/>
      <c r="L69" s="30"/>
      <c r="M69" s="54"/>
      <c r="N69" s="54"/>
      <c r="O69" s="30"/>
      <c r="P69" s="30">
        <v>2650</v>
      </c>
      <c r="Q69" s="30"/>
      <c r="R69" s="30">
        <f t="shared" si="11"/>
        <v>-2650</v>
      </c>
      <c r="S69" s="30">
        <f t="shared" si="12"/>
        <v>0</v>
      </c>
    </row>
    <row r="70" spans="1:19" ht="18" customHeight="1">
      <c r="A70" s="129"/>
      <c r="B70" s="25" t="s">
        <v>379</v>
      </c>
      <c r="C70" s="30"/>
      <c r="D70" s="30"/>
      <c r="E70" s="30"/>
      <c r="F70" s="24">
        <v>530.9</v>
      </c>
      <c r="G70" s="30"/>
      <c r="H70" s="24"/>
      <c r="I70" s="30"/>
      <c r="J70" s="30"/>
      <c r="K70" s="30"/>
      <c r="L70" s="30"/>
      <c r="M70" s="54"/>
      <c r="N70" s="54"/>
      <c r="O70" s="30"/>
      <c r="P70" s="30">
        <v>530.9</v>
      </c>
      <c r="Q70" s="30"/>
      <c r="R70" s="30">
        <f t="shared" si="11"/>
        <v>-530.9</v>
      </c>
      <c r="S70" s="30">
        <f t="shared" si="12"/>
        <v>0</v>
      </c>
    </row>
    <row r="71" spans="1:19" ht="18" customHeight="1">
      <c r="A71" s="129"/>
      <c r="B71" s="25" t="s">
        <v>380</v>
      </c>
      <c r="C71" s="30"/>
      <c r="D71" s="30"/>
      <c r="E71" s="30"/>
      <c r="F71" s="24">
        <v>21.9</v>
      </c>
      <c r="G71" s="30"/>
      <c r="H71" s="24"/>
      <c r="I71" s="30"/>
      <c r="J71" s="30"/>
      <c r="K71" s="30"/>
      <c r="L71" s="30"/>
      <c r="M71" s="54"/>
      <c r="N71" s="54"/>
      <c r="O71" s="30"/>
      <c r="P71" s="30">
        <v>21.9</v>
      </c>
      <c r="Q71" s="30"/>
      <c r="R71" s="30">
        <f t="shared" si="11"/>
        <v>-21.9</v>
      </c>
      <c r="S71" s="30">
        <f t="shared" si="12"/>
        <v>0</v>
      </c>
    </row>
    <row r="72" spans="1:19" ht="39.950000000000003" customHeight="1">
      <c r="A72" s="129"/>
      <c r="B72" s="25" t="s">
        <v>381</v>
      </c>
      <c r="C72" s="30"/>
      <c r="D72" s="30"/>
      <c r="E72" s="30"/>
      <c r="F72" s="24">
        <v>285.5</v>
      </c>
      <c r="G72" s="30"/>
      <c r="H72" s="24"/>
      <c r="I72" s="30"/>
      <c r="J72" s="30"/>
      <c r="K72" s="30"/>
      <c r="L72" s="30"/>
      <c r="M72" s="54"/>
      <c r="N72" s="54"/>
      <c r="O72" s="30"/>
      <c r="P72" s="30">
        <v>285.5</v>
      </c>
      <c r="Q72" s="30"/>
      <c r="R72" s="30">
        <f t="shared" si="11"/>
        <v>-285.5</v>
      </c>
      <c r="S72" s="30">
        <f t="shared" si="12"/>
        <v>0</v>
      </c>
    </row>
    <row r="73" spans="1:19" ht="20.25" customHeight="1">
      <c r="A73" s="129"/>
      <c r="B73" s="25" t="s">
        <v>382</v>
      </c>
      <c r="C73" s="30"/>
      <c r="D73" s="30"/>
      <c r="E73" s="30"/>
      <c r="F73" s="24">
        <v>314.16000000000003</v>
      </c>
      <c r="G73" s="30"/>
      <c r="H73" s="24"/>
      <c r="I73" s="30"/>
      <c r="J73" s="30"/>
      <c r="K73" s="29"/>
      <c r="L73" s="30"/>
      <c r="M73" s="54"/>
      <c r="N73" s="54"/>
      <c r="O73" s="30"/>
      <c r="P73" s="30">
        <v>314.16000000000003</v>
      </c>
      <c r="Q73" s="30"/>
      <c r="R73" s="30">
        <f t="shared" si="11"/>
        <v>-314.16000000000003</v>
      </c>
      <c r="S73" s="30">
        <f t="shared" si="12"/>
        <v>0</v>
      </c>
    </row>
    <row r="74" spans="1:19" ht="20.25" customHeight="1">
      <c r="A74" s="129"/>
      <c r="B74" s="23" t="s">
        <v>509</v>
      </c>
      <c r="C74" s="30"/>
      <c r="D74" s="30"/>
      <c r="E74" s="30"/>
      <c r="F74" s="24"/>
      <c r="G74" s="30"/>
      <c r="H74" s="120"/>
      <c r="I74" s="30"/>
      <c r="J74" s="30"/>
      <c r="K74" s="120"/>
      <c r="L74" s="30"/>
      <c r="M74" s="54"/>
      <c r="N74" s="120">
        <v>3200</v>
      </c>
      <c r="O74" s="30"/>
      <c r="P74" s="30"/>
      <c r="Q74" s="120">
        <v>3200</v>
      </c>
      <c r="R74" s="30">
        <f t="shared" ref="R74:R120" si="13">Q74-P74</f>
        <v>3200</v>
      </c>
      <c r="S74" s="30" t="e">
        <f t="shared" ref="S74:S120" si="14">(Q74/P74)*100</f>
        <v>#DIV/0!</v>
      </c>
    </row>
    <row r="75" spans="1:19" ht="54.75" customHeight="1">
      <c r="A75" s="129"/>
      <c r="B75" s="23" t="s">
        <v>466</v>
      </c>
      <c r="C75" s="30"/>
      <c r="D75" s="30"/>
      <c r="E75" s="30"/>
      <c r="F75" s="24"/>
      <c r="G75" s="30"/>
      <c r="H75" s="120"/>
      <c r="I75" s="30"/>
      <c r="J75" s="30"/>
      <c r="K75" s="120"/>
      <c r="L75" s="30"/>
      <c r="M75" s="54"/>
      <c r="N75" s="120">
        <v>310.8</v>
      </c>
      <c r="O75" s="30"/>
      <c r="P75" s="30"/>
      <c r="Q75" s="120">
        <v>310.8</v>
      </c>
      <c r="R75" s="30">
        <f t="shared" si="13"/>
        <v>310.8</v>
      </c>
      <c r="S75" s="30" t="e">
        <f t="shared" si="14"/>
        <v>#DIV/0!</v>
      </c>
    </row>
    <row r="76" spans="1:19" ht="20.25" customHeight="1">
      <c r="A76" s="129"/>
      <c r="B76" s="23" t="s">
        <v>467</v>
      </c>
      <c r="C76" s="30"/>
      <c r="D76" s="30"/>
      <c r="E76" s="30"/>
      <c r="F76" s="24"/>
      <c r="G76" s="30"/>
      <c r="H76" s="120"/>
      <c r="I76" s="30"/>
      <c r="J76" s="30"/>
      <c r="K76" s="120"/>
      <c r="L76" s="30"/>
      <c r="M76" s="54"/>
      <c r="N76" s="120">
        <v>2400</v>
      </c>
      <c r="O76" s="30"/>
      <c r="P76" s="30"/>
      <c r="Q76" s="120">
        <v>2400</v>
      </c>
      <c r="R76" s="30">
        <f t="shared" si="13"/>
        <v>2400</v>
      </c>
      <c r="S76" s="30" t="e">
        <f t="shared" si="14"/>
        <v>#DIV/0!</v>
      </c>
    </row>
    <row r="77" spans="1:19" ht="20.25" customHeight="1">
      <c r="A77" s="129"/>
      <c r="B77" s="23" t="s">
        <v>468</v>
      </c>
      <c r="C77" s="30"/>
      <c r="D77" s="30"/>
      <c r="E77" s="30"/>
      <c r="F77" s="24"/>
      <c r="G77" s="30"/>
      <c r="H77" s="120"/>
      <c r="I77" s="30"/>
      <c r="J77" s="30"/>
      <c r="K77" s="120"/>
      <c r="L77" s="30"/>
      <c r="M77" s="54"/>
      <c r="N77" s="120">
        <v>55</v>
      </c>
      <c r="O77" s="30"/>
      <c r="P77" s="30"/>
      <c r="Q77" s="120">
        <v>55</v>
      </c>
      <c r="R77" s="30">
        <f t="shared" si="13"/>
        <v>55</v>
      </c>
      <c r="S77" s="30" t="e">
        <f t="shared" si="14"/>
        <v>#DIV/0!</v>
      </c>
    </row>
    <row r="78" spans="1:19" ht="39.950000000000003" customHeight="1">
      <c r="A78" s="129"/>
      <c r="B78" s="23" t="s">
        <v>469</v>
      </c>
      <c r="C78" s="30"/>
      <c r="D78" s="30"/>
      <c r="E78" s="30"/>
      <c r="F78" s="24"/>
      <c r="G78" s="30"/>
      <c r="H78" s="120"/>
      <c r="I78" s="30"/>
      <c r="J78" s="30"/>
      <c r="K78" s="120"/>
      <c r="L78" s="30"/>
      <c r="M78" s="54"/>
      <c r="N78" s="120">
        <v>74.599999999999994</v>
      </c>
      <c r="O78" s="30"/>
      <c r="P78" s="30"/>
      <c r="Q78" s="120">
        <v>74.5</v>
      </c>
      <c r="R78" s="30">
        <f t="shared" si="13"/>
        <v>74.5</v>
      </c>
      <c r="S78" s="30" t="e">
        <f t="shared" si="14"/>
        <v>#DIV/0!</v>
      </c>
    </row>
    <row r="79" spans="1:19" ht="39.950000000000003" customHeight="1">
      <c r="A79" s="129"/>
      <c r="B79" s="23" t="s">
        <v>470</v>
      </c>
      <c r="C79" s="30"/>
      <c r="D79" s="30"/>
      <c r="E79" s="30"/>
      <c r="F79" s="24"/>
      <c r="G79" s="30"/>
      <c r="H79" s="120"/>
      <c r="I79" s="30"/>
      <c r="J79" s="30"/>
      <c r="K79" s="120"/>
      <c r="L79" s="30"/>
      <c r="M79" s="54"/>
      <c r="N79" s="120">
        <v>998.9</v>
      </c>
      <c r="O79" s="30"/>
      <c r="P79" s="30"/>
      <c r="Q79" s="120">
        <v>998.6</v>
      </c>
      <c r="R79" s="30">
        <f t="shared" si="13"/>
        <v>998.6</v>
      </c>
      <c r="S79" s="30" t="e">
        <f t="shared" si="14"/>
        <v>#DIV/0!</v>
      </c>
    </row>
    <row r="80" spans="1:19" ht="39.950000000000003" customHeight="1">
      <c r="A80" s="129"/>
      <c r="B80" s="23" t="s">
        <v>471</v>
      </c>
      <c r="C80" s="30"/>
      <c r="D80" s="30"/>
      <c r="E80" s="30"/>
      <c r="F80" s="24"/>
      <c r="G80" s="30"/>
      <c r="H80" s="120"/>
      <c r="I80" s="30"/>
      <c r="J80" s="30"/>
      <c r="K80" s="120"/>
      <c r="L80" s="30"/>
      <c r="M80" s="54"/>
      <c r="N80" s="120">
        <v>109.5</v>
      </c>
      <c r="O80" s="30"/>
      <c r="P80" s="30"/>
      <c r="Q80" s="120">
        <v>109.5</v>
      </c>
      <c r="R80" s="30">
        <f t="shared" si="13"/>
        <v>109.5</v>
      </c>
      <c r="S80" s="30" t="e">
        <f t="shared" si="14"/>
        <v>#DIV/0!</v>
      </c>
    </row>
    <row r="81" spans="1:19" ht="39.950000000000003" customHeight="1">
      <c r="A81" s="129"/>
      <c r="B81" s="287" t="s">
        <v>472</v>
      </c>
      <c r="C81" s="30"/>
      <c r="D81" s="30"/>
      <c r="E81" s="30"/>
      <c r="F81" s="24"/>
      <c r="G81" s="30"/>
      <c r="H81" s="120"/>
      <c r="I81" s="30"/>
      <c r="J81" s="30"/>
      <c r="K81" s="120"/>
      <c r="L81" s="30"/>
      <c r="M81" s="54"/>
      <c r="N81" s="120">
        <v>22.6</v>
      </c>
      <c r="O81" s="30"/>
      <c r="P81" s="30"/>
      <c r="Q81" s="120">
        <v>22.5</v>
      </c>
      <c r="R81" s="30">
        <f t="shared" si="13"/>
        <v>22.5</v>
      </c>
      <c r="S81" s="30" t="e">
        <f t="shared" si="14"/>
        <v>#DIV/0!</v>
      </c>
    </row>
    <row r="82" spans="1:19" ht="39.950000000000003" customHeight="1">
      <c r="A82" s="129"/>
      <c r="B82" s="194" t="s">
        <v>473</v>
      </c>
      <c r="C82" s="30"/>
      <c r="D82" s="30"/>
      <c r="E82" s="30"/>
      <c r="F82" s="24"/>
      <c r="G82" s="30"/>
      <c r="H82" s="117"/>
      <c r="I82" s="30"/>
      <c r="J82" s="30"/>
      <c r="K82" s="117"/>
      <c r="L82" s="30"/>
      <c r="M82" s="54"/>
      <c r="N82" s="117">
        <v>310.8</v>
      </c>
      <c r="O82" s="30"/>
      <c r="P82" s="30"/>
      <c r="Q82" s="117">
        <v>310.8</v>
      </c>
      <c r="R82" s="30">
        <f t="shared" si="13"/>
        <v>310.8</v>
      </c>
      <c r="S82" s="30" t="e">
        <f t="shared" si="14"/>
        <v>#DIV/0!</v>
      </c>
    </row>
    <row r="83" spans="1:19" ht="20.25" customHeight="1">
      <c r="A83" s="129"/>
      <c r="B83" s="194" t="s">
        <v>474</v>
      </c>
      <c r="C83" s="30"/>
      <c r="D83" s="30"/>
      <c r="E83" s="30"/>
      <c r="F83" s="24"/>
      <c r="G83" s="30"/>
      <c r="H83" s="117"/>
      <c r="I83" s="30"/>
      <c r="J83" s="30"/>
      <c r="K83" s="117"/>
      <c r="L83" s="30"/>
      <c r="M83" s="54"/>
      <c r="N83" s="117"/>
      <c r="O83" s="30"/>
      <c r="P83" s="30"/>
      <c r="Q83" s="117">
        <v>96</v>
      </c>
      <c r="R83" s="30">
        <f t="shared" si="13"/>
        <v>96</v>
      </c>
      <c r="S83" s="30" t="e">
        <f t="shared" si="14"/>
        <v>#DIV/0!</v>
      </c>
    </row>
    <row r="84" spans="1:19" ht="20.25" customHeight="1">
      <c r="A84" s="129"/>
      <c r="B84" s="225" t="s">
        <v>475</v>
      </c>
      <c r="C84" s="30"/>
      <c r="D84" s="30"/>
      <c r="E84" s="30"/>
      <c r="F84" s="24"/>
      <c r="G84" s="30"/>
      <c r="H84" s="121"/>
      <c r="I84" s="30"/>
      <c r="J84" s="30"/>
      <c r="K84" s="121"/>
      <c r="L84" s="30"/>
      <c r="M84" s="54"/>
      <c r="N84" s="121">
        <v>67.599999999999994</v>
      </c>
      <c r="O84" s="30"/>
      <c r="P84" s="30"/>
      <c r="Q84" s="121">
        <v>67.599999999999994</v>
      </c>
      <c r="R84" s="30">
        <f t="shared" si="13"/>
        <v>67.599999999999994</v>
      </c>
      <c r="S84" s="30" t="e">
        <f t="shared" si="14"/>
        <v>#DIV/0!</v>
      </c>
    </row>
    <row r="85" spans="1:19" ht="20.25" customHeight="1">
      <c r="A85" s="129"/>
      <c r="B85" s="225" t="s">
        <v>476</v>
      </c>
      <c r="C85" s="30"/>
      <c r="D85" s="30"/>
      <c r="E85" s="30"/>
      <c r="F85" s="24"/>
      <c r="G85" s="30"/>
      <c r="H85" s="121"/>
      <c r="I85" s="30"/>
      <c r="J85" s="30"/>
      <c r="K85" s="121"/>
      <c r="L85" s="30"/>
      <c r="M85" s="54"/>
      <c r="N85" s="121">
        <v>907.6</v>
      </c>
      <c r="O85" s="30"/>
      <c r="P85" s="30"/>
      <c r="Q85" s="121">
        <v>908</v>
      </c>
      <c r="R85" s="30">
        <f t="shared" si="13"/>
        <v>908</v>
      </c>
      <c r="S85" s="30" t="e">
        <f t="shared" si="14"/>
        <v>#DIV/0!</v>
      </c>
    </row>
    <row r="86" spans="1:19" ht="20.25" customHeight="1">
      <c r="A86" s="129"/>
      <c r="B86" s="23" t="s">
        <v>477</v>
      </c>
      <c r="C86" s="30"/>
      <c r="D86" s="30"/>
      <c r="E86" s="30"/>
      <c r="F86" s="24"/>
      <c r="G86" s="30"/>
      <c r="H86" s="24"/>
      <c r="I86" s="30"/>
      <c r="J86" s="30"/>
      <c r="K86" s="120">
        <v>42.9</v>
      </c>
      <c r="L86" s="30"/>
      <c r="M86" s="54"/>
      <c r="N86" s="54"/>
      <c r="O86" s="30"/>
      <c r="P86" s="30"/>
      <c r="Q86" s="120">
        <v>42.9</v>
      </c>
      <c r="R86" s="30">
        <f t="shared" si="13"/>
        <v>42.9</v>
      </c>
      <c r="S86" s="30" t="e">
        <f t="shared" si="14"/>
        <v>#DIV/0!</v>
      </c>
    </row>
    <row r="87" spans="1:19" ht="20.25" customHeight="1">
      <c r="A87" s="129"/>
      <c r="B87" s="225" t="s">
        <v>478</v>
      </c>
      <c r="C87" s="30"/>
      <c r="D87" s="30"/>
      <c r="E87" s="30"/>
      <c r="F87" s="24"/>
      <c r="G87" s="30"/>
      <c r="H87" s="24"/>
      <c r="I87" s="30"/>
      <c r="J87" s="30"/>
      <c r="K87" s="122">
        <v>3567.6</v>
      </c>
      <c r="L87" s="30"/>
      <c r="M87" s="54"/>
      <c r="N87" s="54"/>
      <c r="O87" s="30"/>
      <c r="P87" s="30"/>
      <c r="Q87" s="122">
        <v>3567.6</v>
      </c>
      <c r="R87" s="30">
        <f t="shared" si="13"/>
        <v>3567.6</v>
      </c>
      <c r="S87" s="30" t="e">
        <f t="shared" si="14"/>
        <v>#DIV/0!</v>
      </c>
    </row>
    <row r="88" spans="1:19" ht="20.25" customHeight="1">
      <c r="A88" s="129"/>
      <c r="B88" s="225" t="s">
        <v>479</v>
      </c>
      <c r="C88" s="30"/>
      <c r="D88" s="30"/>
      <c r="E88" s="30"/>
      <c r="F88" s="24"/>
      <c r="G88" s="30"/>
      <c r="H88" s="24"/>
      <c r="I88" s="30"/>
      <c r="J88" s="30"/>
      <c r="K88" s="122">
        <v>1045.5</v>
      </c>
      <c r="L88" s="30"/>
      <c r="M88" s="54"/>
      <c r="N88" s="54"/>
      <c r="O88" s="30"/>
      <c r="P88" s="30"/>
      <c r="Q88" s="122">
        <v>1045.5</v>
      </c>
      <c r="R88" s="30">
        <f t="shared" si="13"/>
        <v>1045.5</v>
      </c>
      <c r="S88" s="30" t="e">
        <f t="shared" si="14"/>
        <v>#DIV/0!</v>
      </c>
    </row>
    <row r="89" spans="1:19" ht="20.25" customHeight="1">
      <c r="A89" s="129"/>
      <c r="B89" s="225" t="s">
        <v>480</v>
      </c>
      <c r="C89" s="30"/>
      <c r="D89" s="30"/>
      <c r="E89" s="30"/>
      <c r="F89" s="24"/>
      <c r="G89" s="30"/>
      <c r="H89" s="24"/>
      <c r="I89" s="30"/>
      <c r="J89" s="30"/>
      <c r="K89" s="122">
        <v>106.5</v>
      </c>
      <c r="L89" s="30"/>
      <c r="M89" s="54"/>
      <c r="N89" s="54"/>
      <c r="O89" s="30"/>
      <c r="P89" s="30"/>
      <c r="Q89" s="122">
        <v>106.5</v>
      </c>
      <c r="R89" s="30">
        <f t="shared" si="13"/>
        <v>106.5</v>
      </c>
      <c r="S89" s="30" t="e">
        <f t="shared" si="14"/>
        <v>#DIV/0!</v>
      </c>
    </row>
    <row r="90" spans="1:19" ht="20.25" customHeight="1">
      <c r="A90" s="129"/>
      <c r="B90" s="225" t="s">
        <v>481</v>
      </c>
      <c r="C90" s="30"/>
      <c r="D90" s="30"/>
      <c r="E90" s="30"/>
      <c r="F90" s="24"/>
      <c r="G90" s="30"/>
      <c r="H90" s="24"/>
      <c r="I90" s="30"/>
      <c r="J90" s="30"/>
      <c r="K90" s="122">
        <v>1213.5999999999999</v>
      </c>
      <c r="L90" s="30"/>
      <c r="M90" s="54"/>
      <c r="N90" s="54"/>
      <c r="O90" s="30"/>
      <c r="P90" s="30"/>
      <c r="Q90" s="122">
        <v>1213.7</v>
      </c>
      <c r="R90" s="30">
        <f t="shared" si="13"/>
        <v>1213.7</v>
      </c>
      <c r="S90" s="30" t="e">
        <f t="shared" si="14"/>
        <v>#DIV/0!</v>
      </c>
    </row>
    <row r="91" spans="1:19" ht="20.25" customHeight="1">
      <c r="A91" s="129"/>
      <c r="B91" s="225" t="s">
        <v>482</v>
      </c>
      <c r="C91" s="30"/>
      <c r="D91" s="30"/>
      <c r="E91" s="30"/>
      <c r="F91" s="24"/>
      <c r="G91" s="30"/>
      <c r="H91" s="24"/>
      <c r="I91" s="30"/>
      <c r="J91" s="30"/>
      <c r="K91" s="122">
        <v>378</v>
      </c>
      <c r="L91" s="30"/>
      <c r="M91" s="54"/>
      <c r="N91" s="54"/>
      <c r="O91" s="30"/>
      <c r="P91" s="30"/>
      <c r="Q91" s="122">
        <v>378</v>
      </c>
      <c r="R91" s="30">
        <f t="shared" si="13"/>
        <v>378</v>
      </c>
      <c r="S91" s="30" t="e">
        <f t="shared" si="14"/>
        <v>#DIV/0!</v>
      </c>
    </row>
    <row r="92" spans="1:19" ht="20.25" customHeight="1">
      <c r="A92" s="129"/>
      <c r="B92" s="225" t="s">
        <v>483</v>
      </c>
      <c r="C92" s="30"/>
      <c r="D92" s="30"/>
      <c r="E92" s="30"/>
      <c r="F92" s="24"/>
      <c r="G92" s="30"/>
      <c r="H92" s="24"/>
      <c r="I92" s="30"/>
      <c r="J92" s="30"/>
      <c r="K92" s="122">
        <v>432</v>
      </c>
      <c r="L92" s="30"/>
      <c r="M92" s="54"/>
      <c r="N92" s="54"/>
      <c r="O92" s="30"/>
      <c r="P92" s="30"/>
      <c r="Q92" s="122">
        <v>432</v>
      </c>
      <c r="R92" s="30">
        <f t="shared" si="13"/>
        <v>432</v>
      </c>
      <c r="S92" s="30" t="e">
        <f t="shared" si="14"/>
        <v>#DIV/0!</v>
      </c>
    </row>
    <row r="93" spans="1:19" ht="20.25" customHeight="1">
      <c r="A93" s="129"/>
      <c r="B93" s="225" t="s">
        <v>484</v>
      </c>
      <c r="C93" s="30"/>
      <c r="D93" s="30"/>
      <c r="E93" s="30"/>
      <c r="F93" s="24"/>
      <c r="G93" s="30"/>
      <c r="H93" s="24"/>
      <c r="I93" s="30"/>
      <c r="J93" s="30"/>
      <c r="K93" s="122">
        <v>34</v>
      </c>
      <c r="L93" s="30"/>
      <c r="M93" s="54"/>
      <c r="N93" s="54"/>
      <c r="O93" s="30"/>
      <c r="P93" s="30"/>
      <c r="Q93" s="122">
        <v>34</v>
      </c>
      <c r="R93" s="30">
        <f t="shared" si="13"/>
        <v>34</v>
      </c>
      <c r="S93" s="30" t="e">
        <f t="shared" si="14"/>
        <v>#DIV/0!</v>
      </c>
    </row>
    <row r="94" spans="1:19" ht="20.25" customHeight="1">
      <c r="A94" s="129"/>
      <c r="B94" s="225" t="s">
        <v>485</v>
      </c>
      <c r="C94" s="30"/>
      <c r="D94" s="30"/>
      <c r="E94" s="30"/>
      <c r="F94" s="24"/>
      <c r="G94" s="30"/>
      <c r="H94" s="24"/>
      <c r="I94" s="30"/>
      <c r="J94" s="30"/>
      <c r="K94" s="122">
        <v>151</v>
      </c>
      <c r="L94" s="30"/>
      <c r="M94" s="54"/>
      <c r="N94" s="54"/>
      <c r="O94" s="30"/>
      <c r="P94" s="30"/>
      <c r="Q94" s="122">
        <v>151</v>
      </c>
      <c r="R94" s="30">
        <f t="shared" si="13"/>
        <v>151</v>
      </c>
      <c r="S94" s="30" t="e">
        <f t="shared" si="14"/>
        <v>#DIV/0!</v>
      </c>
    </row>
    <row r="95" spans="1:19" ht="20.25" customHeight="1">
      <c r="A95" s="129"/>
      <c r="B95" s="225" t="s">
        <v>486</v>
      </c>
      <c r="C95" s="30"/>
      <c r="D95" s="30"/>
      <c r="E95" s="30"/>
      <c r="F95" s="24"/>
      <c r="G95" s="30"/>
      <c r="H95" s="24"/>
      <c r="I95" s="30"/>
      <c r="J95" s="30"/>
      <c r="K95" s="122">
        <v>294.8</v>
      </c>
      <c r="L95" s="30"/>
      <c r="M95" s="54"/>
      <c r="N95" s="54"/>
      <c r="O95" s="30"/>
      <c r="P95" s="30"/>
      <c r="Q95" s="122">
        <v>294.8</v>
      </c>
      <c r="R95" s="30">
        <f t="shared" si="13"/>
        <v>294.8</v>
      </c>
      <c r="S95" s="30" t="e">
        <f t="shared" si="14"/>
        <v>#DIV/0!</v>
      </c>
    </row>
    <row r="96" spans="1:19" ht="20.25" customHeight="1">
      <c r="A96" s="129"/>
      <c r="B96" s="225" t="s">
        <v>487</v>
      </c>
      <c r="C96" s="30"/>
      <c r="D96" s="30"/>
      <c r="E96" s="30"/>
      <c r="F96" s="24"/>
      <c r="G96" s="30"/>
      <c r="H96" s="24"/>
      <c r="I96" s="30"/>
      <c r="J96" s="30"/>
      <c r="K96" s="122">
        <v>50</v>
      </c>
      <c r="L96" s="30"/>
      <c r="M96" s="54"/>
      <c r="N96" s="54"/>
      <c r="O96" s="30"/>
      <c r="P96" s="30"/>
      <c r="Q96" s="122">
        <v>50</v>
      </c>
      <c r="R96" s="30">
        <f t="shared" si="13"/>
        <v>50</v>
      </c>
      <c r="S96" s="30" t="e">
        <f t="shared" si="14"/>
        <v>#DIV/0!</v>
      </c>
    </row>
    <row r="97" spans="1:19" ht="38.25" customHeight="1">
      <c r="A97" s="129"/>
      <c r="B97" s="225" t="s">
        <v>488</v>
      </c>
      <c r="C97" s="30"/>
      <c r="D97" s="30"/>
      <c r="E97" s="30"/>
      <c r="F97" s="24"/>
      <c r="G97" s="30"/>
      <c r="H97" s="24"/>
      <c r="I97" s="30"/>
      <c r="J97" s="30"/>
      <c r="K97" s="122">
        <v>34.1</v>
      </c>
      <c r="L97" s="30"/>
      <c r="M97" s="54"/>
      <c r="N97" s="54"/>
      <c r="O97" s="30"/>
      <c r="P97" s="30"/>
      <c r="Q97" s="122">
        <v>34.1</v>
      </c>
      <c r="R97" s="30">
        <f t="shared" si="13"/>
        <v>34.1</v>
      </c>
      <c r="S97" s="30" t="e">
        <f t="shared" si="14"/>
        <v>#DIV/0!</v>
      </c>
    </row>
    <row r="98" spans="1:19" ht="20.25" customHeight="1">
      <c r="A98" s="129"/>
      <c r="B98" s="225" t="s">
        <v>489</v>
      </c>
      <c r="C98" s="30"/>
      <c r="D98" s="30"/>
      <c r="E98" s="30"/>
      <c r="F98" s="24"/>
      <c r="G98" s="30"/>
      <c r="H98" s="24"/>
      <c r="I98" s="30"/>
      <c r="J98" s="30"/>
      <c r="K98" s="122">
        <v>53.9</v>
      </c>
      <c r="L98" s="30"/>
      <c r="M98" s="54"/>
      <c r="N98" s="54"/>
      <c r="O98" s="30"/>
      <c r="P98" s="30"/>
      <c r="Q98" s="122">
        <v>53.9</v>
      </c>
      <c r="R98" s="30">
        <f t="shared" si="13"/>
        <v>53.9</v>
      </c>
      <c r="S98" s="30" t="e">
        <f t="shared" si="14"/>
        <v>#DIV/0!</v>
      </c>
    </row>
    <row r="99" spans="1:19" ht="20.25" customHeight="1">
      <c r="A99" s="129"/>
      <c r="B99" s="225" t="s">
        <v>490</v>
      </c>
      <c r="C99" s="30"/>
      <c r="D99" s="30"/>
      <c r="E99" s="30"/>
      <c r="F99" s="24"/>
      <c r="G99" s="30"/>
      <c r="H99" s="24"/>
      <c r="I99" s="30"/>
      <c r="J99" s="30"/>
      <c r="K99" s="122">
        <v>50</v>
      </c>
      <c r="L99" s="30"/>
      <c r="M99" s="54"/>
      <c r="N99" s="54"/>
      <c r="O99" s="30"/>
      <c r="P99" s="30"/>
      <c r="Q99" s="122">
        <v>50</v>
      </c>
      <c r="R99" s="30">
        <f t="shared" si="13"/>
        <v>50</v>
      </c>
      <c r="S99" s="30" t="e">
        <f t="shared" si="14"/>
        <v>#DIV/0!</v>
      </c>
    </row>
    <row r="100" spans="1:19" ht="20.25" customHeight="1">
      <c r="A100" s="129"/>
      <c r="B100" s="225" t="s">
        <v>491</v>
      </c>
      <c r="C100" s="30"/>
      <c r="D100" s="30"/>
      <c r="E100" s="30"/>
      <c r="F100" s="24"/>
      <c r="G100" s="30"/>
      <c r="H100" s="24"/>
      <c r="I100" s="30"/>
      <c r="J100" s="30"/>
      <c r="K100" s="122">
        <v>50</v>
      </c>
      <c r="L100" s="30"/>
      <c r="M100" s="54"/>
      <c r="N100" s="54"/>
      <c r="O100" s="30"/>
      <c r="P100" s="30"/>
      <c r="Q100" s="122">
        <v>50</v>
      </c>
      <c r="R100" s="30">
        <f t="shared" si="13"/>
        <v>50</v>
      </c>
      <c r="S100" s="30" t="e">
        <f t="shared" si="14"/>
        <v>#DIV/0!</v>
      </c>
    </row>
    <row r="101" spans="1:19" ht="20.25" customHeight="1">
      <c r="A101" s="129"/>
      <c r="B101" s="225" t="s">
        <v>492</v>
      </c>
      <c r="C101" s="30"/>
      <c r="D101" s="30"/>
      <c r="E101" s="30"/>
      <c r="F101" s="24"/>
      <c r="G101" s="30"/>
      <c r="H101" s="24"/>
      <c r="I101" s="30"/>
      <c r="J101" s="30"/>
      <c r="K101" s="122">
        <v>3600</v>
      </c>
      <c r="L101" s="30"/>
      <c r="M101" s="54"/>
      <c r="N101" s="54"/>
      <c r="O101" s="30"/>
      <c r="P101" s="30"/>
      <c r="Q101" s="122">
        <v>3600</v>
      </c>
      <c r="R101" s="30">
        <f t="shared" si="13"/>
        <v>3600</v>
      </c>
      <c r="S101" s="30" t="e">
        <f t="shared" si="14"/>
        <v>#DIV/0!</v>
      </c>
    </row>
    <row r="102" spans="1:19" ht="20.25" customHeight="1">
      <c r="A102" s="129"/>
      <c r="B102" s="225" t="s">
        <v>493</v>
      </c>
      <c r="C102" s="30"/>
      <c r="D102" s="30"/>
      <c r="E102" s="30"/>
      <c r="F102" s="24"/>
      <c r="G102" s="30"/>
      <c r="H102" s="24"/>
      <c r="I102" s="30"/>
      <c r="J102" s="30"/>
      <c r="K102" s="122">
        <v>141.69999999999999</v>
      </c>
      <c r="L102" s="30"/>
      <c r="M102" s="54"/>
      <c r="N102" s="54"/>
      <c r="O102" s="30"/>
      <c r="P102" s="30"/>
      <c r="Q102" s="122">
        <v>141.69999999999999</v>
      </c>
      <c r="R102" s="30">
        <f t="shared" si="13"/>
        <v>141.69999999999999</v>
      </c>
      <c r="S102" s="30" t="e">
        <f t="shared" si="14"/>
        <v>#DIV/0!</v>
      </c>
    </row>
    <row r="103" spans="1:19" ht="20.25" customHeight="1">
      <c r="A103" s="129"/>
      <c r="B103" s="225" t="s">
        <v>494</v>
      </c>
      <c r="C103" s="30"/>
      <c r="D103" s="30"/>
      <c r="E103" s="30"/>
      <c r="F103" s="24"/>
      <c r="G103" s="30"/>
      <c r="H103" s="24"/>
      <c r="I103" s="30"/>
      <c r="J103" s="30"/>
      <c r="K103" s="122">
        <v>2192.9</v>
      </c>
      <c r="L103" s="30"/>
      <c r="M103" s="54"/>
      <c r="N103" s="54"/>
      <c r="O103" s="30"/>
      <c r="P103" s="30"/>
      <c r="Q103" s="122">
        <v>2192.9</v>
      </c>
      <c r="R103" s="30">
        <f t="shared" si="13"/>
        <v>2192.9</v>
      </c>
      <c r="S103" s="30" t="e">
        <f t="shared" si="14"/>
        <v>#DIV/0!</v>
      </c>
    </row>
    <row r="104" spans="1:19" ht="20.25" customHeight="1">
      <c r="A104" s="129"/>
      <c r="B104" s="225" t="s">
        <v>495</v>
      </c>
      <c r="C104" s="30"/>
      <c r="D104" s="30"/>
      <c r="E104" s="30"/>
      <c r="F104" s="24"/>
      <c r="G104" s="30"/>
      <c r="H104" s="24"/>
      <c r="I104" s="30"/>
      <c r="J104" s="30"/>
      <c r="K104" s="122">
        <v>2.1</v>
      </c>
      <c r="L104" s="30"/>
      <c r="M104" s="54"/>
      <c r="N104" s="54"/>
      <c r="O104" s="30"/>
      <c r="P104" s="30"/>
      <c r="Q104" s="122">
        <v>2.1</v>
      </c>
      <c r="R104" s="30">
        <f t="shared" si="13"/>
        <v>2.1</v>
      </c>
      <c r="S104" s="30" t="e">
        <f t="shared" si="14"/>
        <v>#DIV/0!</v>
      </c>
    </row>
    <row r="105" spans="1:19" ht="20.25" customHeight="1">
      <c r="A105" s="129"/>
      <c r="B105" s="225" t="s">
        <v>485</v>
      </c>
      <c r="C105" s="30"/>
      <c r="D105" s="30"/>
      <c r="E105" s="30"/>
      <c r="F105" s="24"/>
      <c r="G105" s="30"/>
      <c r="H105" s="24"/>
      <c r="I105" s="30"/>
      <c r="J105" s="30"/>
      <c r="K105" s="122">
        <v>123</v>
      </c>
      <c r="L105" s="30"/>
      <c r="M105" s="54"/>
      <c r="N105" s="54"/>
      <c r="O105" s="30"/>
      <c r="P105" s="30"/>
      <c r="Q105" s="122">
        <v>123</v>
      </c>
      <c r="R105" s="30">
        <f t="shared" si="13"/>
        <v>123</v>
      </c>
      <c r="S105" s="30" t="e">
        <f t="shared" si="14"/>
        <v>#DIV/0!</v>
      </c>
    </row>
    <row r="106" spans="1:19" ht="20.25" customHeight="1">
      <c r="A106" s="129"/>
      <c r="B106" s="225" t="s">
        <v>496</v>
      </c>
      <c r="C106" s="30"/>
      <c r="D106" s="30"/>
      <c r="E106" s="30"/>
      <c r="F106" s="24"/>
      <c r="G106" s="30"/>
      <c r="H106" s="24"/>
      <c r="I106" s="30"/>
      <c r="J106" s="30"/>
      <c r="K106" s="122">
        <v>148.4</v>
      </c>
      <c r="L106" s="30"/>
      <c r="M106" s="54"/>
      <c r="N106" s="54"/>
      <c r="O106" s="30"/>
      <c r="P106" s="30"/>
      <c r="Q106" s="122">
        <v>148.4</v>
      </c>
      <c r="R106" s="30">
        <f t="shared" si="13"/>
        <v>148.4</v>
      </c>
      <c r="S106" s="30" t="e">
        <f t="shared" si="14"/>
        <v>#DIV/0!</v>
      </c>
    </row>
    <row r="107" spans="1:19" ht="20.25" customHeight="1">
      <c r="A107" s="129"/>
      <c r="B107" s="225" t="s">
        <v>497</v>
      </c>
      <c r="C107" s="30"/>
      <c r="D107" s="30"/>
      <c r="E107" s="30"/>
      <c r="F107" s="24"/>
      <c r="G107" s="30"/>
      <c r="H107" s="24"/>
      <c r="I107" s="30"/>
      <c r="J107" s="30"/>
      <c r="K107" s="122">
        <v>31.3</v>
      </c>
      <c r="L107" s="30"/>
      <c r="M107" s="54"/>
      <c r="N107" s="54"/>
      <c r="O107" s="30"/>
      <c r="P107" s="30"/>
      <c r="Q107" s="122">
        <v>31.3</v>
      </c>
      <c r="R107" s="30">
        <f t="shared" si="13"/>
        <v>31.3</v>
      </c>
      <c r="S107" s="30" t="e">
        <f t="shared" si="14"/>
        <v>#DIV/0!</v>
      </c>
    </row>
    <row r="108" spans="1:19" ht="20.25" customHeight="1">
      <c r="A108" s="129"/>
      <c r="B108" s="225" t="s">
        <v>498</v>
      </c>
      <c r="C108" s="30"/>
      <c r="D108" s="30"/>
      <c r="E108" s="30"/>
      <c r="F108" s="24"/>
      <c r="G108" s="30"/>
      <c r="H108" s="24"/>
      <c r="I108" s="30"/>
      <c r="J108" s="30"/>
      <c r="K108" s="122">
        <v>2539.9</v>
      </c>
      <c r="L108" s="30"/>
      <c r="M108" s="54"/>
      <c r="N108" s="54"/>
      <c r="O108" s="30"/>
      <c r="P108" s="30"/>
      <c r="Q108" s="122">
        <v>2539.9</v>
      </c>
      <c r="R108" s="30">
        <f t="shared" si="13"/>
        <v>2539.9</v>
      </c>
      <c r="S108" s="30" t="e">
        <f t="shared" si="14"/>
        <v>#DIV/0!</v>
      </c>
    </row>
    <row r="109" spans="1:19" ht="20.25" customHeight="1">
      <c r="A109" s="129"/>
      <c r="B109" s="225" t="s">
        <v>499</v>
      </c>
      <c r="C109" s="30"/>
      <c r="D109" s="30"/>
      <c r="E109" s="30"/>
      <c r="F109" s="24"/>
      <c r="G109" s="30"/>
      <c r="H109" s="24"/>
      <c r="I109" s="30"/>
      <c r="J109" s="30"/>
      <c r="K109" s="122">
        <v>341.1</v>
      </c>
      <c r="L109" s="30"/>
      <c r="M109" s="54"/>
      <c r="N109" s="54"/>
      <c r="O109" s="30"/>
      <c r="P109" s="30"/>
      <c r="Q109" s="122">
        <v>341.1</v>
      </c>
      <c r="R109" s="30">
        <f t="shared" si="13"/>
        <v>341.1</v>
      </c>
      <c r="S109" s="30" t="e">
        <f t="shared" si="14"/>
        <v>#DIV/0!</v>
      </c>
    </row>
    <row r="110" spans="1:19" ht="20.25" customHeight="1">
      <c r="A110" s="129"/>
      <c r="B110" s="225" t="s">
        <v>500</v>
      </c>
      <c r="C110" s="30"/>
      <c r="D110" s="30"/>
      <c r="E110" s="30"/>
      <c r="F110" s="24"/>
      <c r="G110" s="30"/>
      <c r="H110" s="24"/>
      <c r="I110" s="30"/>
      <c r="J110" s="30"/>
      <c r="K110" s="122">
        <v>679.4</v>
      </c>
      <c r="L110" s="30"/>
      <c r="M110" s="54"/>
      <c r="N110" s="54"/>
      <c r="O110" s="30"/>
      <c r="P110" s="30"/>
      <c r="Q110" s="122">
        <v>679.4</v>
      </c>
      <c r="R110" s="30">
        <f t="shared" si="13"/>
        <v>679.4</v>
      </c>
      <c r="S110" s="30" t="e">
        <f t="shared" si="14"/>
        <v>#DIV/0!</v>
      </c>
    </row>
    <row r="111" spans="1:19" ht="20.25" customHeight="1">
      <c r="A111" s="129"/>
      <c r="B111" s="225" t="s">
        <v>501</v>
      </c>
      <c r="C111" s="30"/>
      <c r="D111" s="30"/>
      <c r="E111" s="30"/>
      <c r="F111" s="24"/>
      <c r="G111" s="30"/>
      <c r="H111" s="24"/>
      <c r="I111" s="30"/>
      <c r="J111" s="30"/>
      <c r="K111" s="122">
        <v>68.7</v>
      </c>
      <c r="L111" s="30"/>
      <c r="M111" s="54"/>
      <c r="N111" s="54"/>
      <c r="O111" s="30"/>
      <c r="P111" s="30"/>
      <c r="Q111" s="122">
        <v>68.7</v>
      </c>
      <c r="R111" s="30">
        <f t="shared" si="13"/>
        <v>68.7</v>
      </c>
      <c r="S111" s="30" t="e">
        <f t="shared" si="14"/>
        <v>#DIV/0!</v>
      </c>
    </row>
    <row r="112" spans="1:19" ht="20.25" customHeight="1">
      <c r="A112" s="129"/>
      <c r="B112" s="225" t="s">
        <v>502</v>
      </c>
      <c r="C112" s="30"/>
      <c r="D112" s="30"/>
      <c r="E112" s="30"/>
      <c r="F112" s="24"/>
      <c r="G112" s="30"/>
      <c r="H112" s="24"/>
      <c r="I112" s="30"/>
      <c r="J112" s="30"/>
      <c r="K112" s="122">
        <v>8722.4</v>
      </c>
      <c r="L112" s="30"/>
      <c r="M112" s="54"/>
      <c r="N112" s="54"/>
      <c r="O112" s="30"/>
      <c r="P112" s="30"/>
      <c r="Q112" s="122">
        <v>8722.4</v>
      </c>
      <c r="R112" s="30">
        <f t="shared" si="13"/>
        <v>8722.4</v>
      </c>
      <c r="S112" s="30" t="e">
        <f t="shared" si="14"/>
        <v>#DIV/0!</v>
      </c>
    </row>
    <row r="113" spans="1:19" ht="20.25" customHeight="1">
      <c r="A113" s="129"/>
      <c r="B113" s="225" t="s">
        <v>503</v>
      </c>
      <c r="C113" s="30"/>
      <c r="D113" s="30"/>
      <c r="E113" s="30"/>
      <c r="F113" s="24"/>
      <c r="G113" s="30"/>
      <c r="H113" s="24"/>
      <c r="I113" s="30"/>
      <c r="J113" s="30"/>
      <c r="K113" s="122">
        <v>50</v>
      </c>
      <c r="L113" s="30"/>
      <c r="M113" s="54"/>
      <c r="N113" s="54"/>
      <c r="O113" s="30"/>
      <c r="P113" s="30"/>
      <c r="Q113" s="122">
        <v>50</v>
      </c>
      <c r="R113" s="30">
        <f t="shared" si="13"/>
        <v>50</v>
      </c>
      <c r="S113" s="30" t="e">
        <f t="shared" si="14"/>
        <v>#DIV/0!</v>
      </c>
    </row>
    <row r="114" spans="1:19" ht="20.25" customHeight="1">
      <c r="A114" s="129"/>
      <c r="B114" s="225" t="s">
        <v>504</v>
      </c>
      <c r="C114" s="30"/>
      <c r="D114" s="30"/>
      <c r="E114" s="30"/>
      <c r="F114" s="24"/>
      <c r="G114" s="30"/>
      <c r="H114" s="24"/>
      <c r="I114" s="30"/>
      <c r="J114" s="30"/>
      <c r="K114" s="122">
        <v>96</v>
      </c>
      <c r="L114" s="30"/>
      <c r="M114" s="54"/>
      <c r="N114" s="54"/>
      <c r="O114" s="30"/>
      <c r="P114" s="30"/>
      <c r="Q114" s="122">
        <v>96</v>
      </c>
      <c r="R114" s="30">
        <f t="shared" si="13"/>
        <v>96</v>
      </c>
      <c r="S114" s="30" t="e">
        <f t="shared" si="14"/>
        <v>#DIV/0!</v>
      </c>
    </row>
    <row r="115" spans="1:19" ht="20.25" customHeight="1">
      <c r="A115" s="129"/>
      <c r="B115" s="225" t="s">
        <v>505</v>
      </c>
      <c r="C115" s="30"/>
      <c r="D115" s="30"/>
      <c r="E115" s="30"/>
      <c r="F115" s="24"/>
      <c r="G115" s="30"/>
      <c r="H115" s="24"/>
      <c r="I115" s="30"/>
      <c r="J115" s="30"/>
      <c r="K115" s="122">
        <v>42</v>
      </c>
      <c r="L115" s="30"/>
      <c r="M115" s="54"/>
      <c r="N115" s="54"/>
      <c r="O115" s="30"/>
      <c r="P115" s="30"/>
      <c r="Q115" s="122">
        <v>42</v>
      </c>
      <c r="R115" s="30">
        <f t="shared" si="13"/>
        <v>42</v>
      </c>
      <c r="S115" s="30" t="e">
        <f t="shared" si="14"/>
        <v>#DIV/0!</v>
      </c>
    </row>
    <row r="116" spans="1:19" ht="20.25" customHeight="1">
      <c r="A116" s="129"/>
      <c r="B116" s="225" t="s">
        <v>506</v>
      </c>
      <c r="C116" s="30"/>
      <c r="D116" s="30"/>
      <c r="E116" s="30"/>
      <c r="F116" s="24"/>
      <c r="G116" s="30"/>
      <c r="H116" s="24">
        <v>3200</v>
      </c>
      <c r="I116" s="30"/>
      <c r="J116" s="30"/>
      <c r="K116" s="29"/>
      <c r="L116" s="30"/>
      <c r="M116" s="54"/>
      <c r="N116" s="54"/>
      <c r="O116" s="30"/>
      <c r="P116" s="30"/>
      <c r="Q116" s="118">
        <v>73.8</v>
      </c>
      <c r="R116" s="30">
        <f t="shared" si="13"/>
        <v>73.8</v>
      </c>
      <c r="S116" s="30" t="e">
        <f t="shared" si="14"/>
        <v>#DIV/0!</v>
      </c>
    </row>
    <row r="117" spans="1:19" ht="20.25" customHeight="1">
      <c r="A117" s="129"/>
      <c r="B117" s="225" t="s">
        <v>513</v>
      </c>
      <c r="C117" s="30"/>
      <c r="D117" s="30"/>
      <c r="E117" s="30"/>
      <c r="F117" s="24"/>
      <c r="G117" s="30"/>
      <c r="H117" s="24"/>
      <c r="I117" s="30"/>
      <c r="J117" s="30"/>
      <c r="K117" s="122">
        <v>655.1</v>
      </c>
      <c r="L117" s="30"/>
      <c r="M117" s="54"/>
      <c r="N117" s="54"/>
      <c r="O117" s="30"/>
      <c r="P117" s="30"/>
      <c r="Q117" s="118"/>
      <c r="R117" s="30"/>
      <c r="S117" s="30"/>
    </row>
    <row r="118" spans="1:19" ht="20.25" customHeight="1">
      <c r="A118" s="129"/>
      <c r="B118" s="225" t="s">
        <v>507</v>
      </c>
      <c r="C118" s="30"/>
      <c r="D118" s="30"/>
      <c r="E118" s="30"/>
      <c r="F118" s="24"/>
      <c r="G118" s="30"/>
      <c r="H118" s="24"/>
      <c r="I118" s="30"/>
      <c r="J118" s="30"/>
      <c r="K118" s="118"/>
      <c r="L118" s="30"/>
      <c r="M118" s="54"/>
      <c r="N118" s="118">
        <v>27.7</v>
      </c>
      <c r="O118" s="30"/>
      <c r="P118" s="30"/>
      <c r="Q118" s="118">
        <v>1648.2</v>
      </c>
      <c r="R118" s="30">
        <f t="shared" si="13"/>
        <v>1648.2</v>
      </c>
      <c r="S118" s="30" t="e">
        <f t="shared" si="14"/>
        <v>#DIV/0!</v>
      </c>
    </row>
    <row r="119" spans="1:19" ht="36.75" customHeight="1">
      <c r="A119" s="129"/>
      <c r="B119" s="225" t="s">
        <v>514</v>
      </c>
      <c r="C119" s="30"/>
      <c r="D119" s="30"/>
      <c r="E119" s="30"/>
      <c r="F119" s="24"/>
      <c r="G119" s="30"/>
      <c r="H119" s="24"/>
      <c r="I119" s="30"/>
      <c r="J119" s="30"/>
      <c r="K119" s="118">
        <v>80.099999999999994</v>
      </c>
      <c r="L119" s="30"/>
      <c r="M119" s="54"/>
      <c r="N119" s="118"/>
      <c r="O119" s="30"/>
      <c r="P119" s="30"/>
      <c r="Q119" s="118"/>
      <c r="R119" s="30"/>
      <c r="S119" s="30"/>
    </row>
    <row r="120" spans="1:19" ht="20.25" customHeight="1">
      <c r="A120" s="129"/>
      <c r="B120" s="225" t="s">
        <v>515</v>
      </c>
      <c r="C120" s="30"/>
      <c r="D120" s="30"/>
      <c r="E120" s="30"/>
      <c r="F120" s="24"/>
      <c r="G120" s="30"/>
      <c r="H120" s="24"/>
      <c r="I120" s="30"/>
      <c r="J120" s="30"/>
      <c r="K120" s="118">
        <v>3178.5</v>
      </c>
      <c r="L120" s="30"/>
      <c r="M120" s="54"/>
      <c r="N120" s="118"/>
      <c r="O120" s="30"/>
      <c r="P120" s="30"/>
      <c r="Q120" s="30"/>
      <c r="R120" s="30">
        <f t="shared" si="13"/>
        <v>0</v>
      </c>
      <c r="S120" s="30" t="e">
        <f t="shared" si="14"/>
        <v>#DIV/0!</v>
      </c>
    </row>
    <row r="121" spans="1:19" ht="45.75" customHeight="1">
      <c r="A121" s="51">
        <v>2</v>
      </c>
      <c r="B121" s="83" t="s">
        <v>98</v>
      </c>
      <c r="C121" s="30"/>
      <c r="D121" s="30"/>
      <c r="E121" s="30"/>
      <c r="F121" s="24"/>
      <c r="G121" s="30"/>
      <c r="H121" s="24"/>
      <c r="I121" s="30"/>
      <c r="J121" s="30"/>
      <c r="K121" s="118"/>
      <c r="L121" s="30"/>
      <c r="M121" s="54"/>
      <c r="N121" s="118"/>
      <c r="O121" s="30"/>
      <c r="P121" s="30"/>
      <c r="Q121" s="294">
        <v>125204.1</v>
      </c>
      <c r="R121" s="30">
        <f t="shared" ref="R121:R122" si="15">Q121-P121</f>
        <v>125204.1</v>
      </c>
      <c r="S121" s="30" t="e">
        <f t="shared" ref="S121:S122" si="16">(Q121/P121)*100</f>
        <v>#DIV/0!</v>
      </c>
    </row>
    <row r="122" spans="1:19" ht="45.75" customHeight="1">
      <c r="A122" s="129"/>
      <c r="B122" s="291" t="s">
        <v>508</v>
      </c>
      <c r="C122" s="30"/>
      <c r="D122" s="30"/>
      <c r="E122" s="30"/>
      <c r="F122" s="24"/>
      <c r="G122" s="30"/>
      <c r="H122" s="24"/>
      <c r="I122" s="30"/>
      <c r="J122" s="30"/>
      <c r="K122" s="118"/>
      <c r="L122" s="30"/>
      <c r="M122" s="54"/>
      <c r="N122" s="118"/>
      <c r="O122" s="30"/>
      <c r="P122" s="30"/>
      <c r="Q122" s="120">
        <v>125204.1</v>
      </c>
      <c r="R122" s="30">
        <f t="shared" si="15"/>
        <v>125204.1</v>
      </c>
      <c r="S122" s="30" t="e">
        <f t="shared" si="16"/>
        <v>#DIV/0!</v>
      </c>
    </row>
    <row r="123" spans="1:19" ht="22.5" customHeight="1">
      <c r="A123" s="51">
        <v>3</v>
      </c>
      <c r="B123" s="127" t="s">
        <v>141</v>
      </c>
      <c r="C123" s="30"/>
      <c r="D123" s="30"/>
      <c r="E123" s="30"/>
      <c r="F123" s="30">
        <f>F125+F124</f>
        <v>4698.2999999999993</v>
      </c>
      <c r="G123" s="30">
        <f>G125+G124</f>
        <v>0</v>
      </c>
      <c r="H123" s="30">
        <f>H125+H124</f>
        <v>0</v>
      </c>
      <c r="I123" s="30"/>
      <c r="J123" s="30"/>
      <c r="K123" s="30"/>
      <c r="L123" s="30"/>
      <c r="M123" s="54"/>
      <c r="N123" s="54">
        <v>1076.5</v>
      </c>
      <c r="O123" s="30">
        <f t="shared" ref="O123:O126" si="17">C123+F123+I123+L123</f>
        <v>4698.2999999999993</v>
      </c>
      <c r="P123" s="30">
        <f t="shared" si="2"/>
        <v>0</v>
      </c>
      <c r="Q123" s="30">
        <f t="shared" si="3"/>
        <v>1076.5</v>
      </c>
      <c r="R123" s="30">
        <f t="shared" si="4"/>
        <v>1076.5</v>
      </c>
      <c r="S123" s="30" t="e">
        <f t="shared" si="5"/>
        <v>#DIV/0!</v>
      </c>
    </row>
    <row r="124" spans="1:19" ht="22.5" customHeight="1">
      <c r="A124" s="129"/>
      <c r="B124" s="55" t="s">
        <v>388</v>
      </c>
      <c r="C124" s="31"/>
      <c r="D124" s="31"/>
      <c r="E124" s="31"/>
      <c r="F124" s="31">
        <v>2789.7</v>
      </c>
      <c r="G124" s="31"/>
      <c r="H124" s="31"/>
      <c r="I124" s="31"/>
      <c r="J124" s="31"/>
      <c r="K124" s="31"/>
      <c r="L124" s="31"/>
      <c r="M124" s="53"/>
      <c r="N124" s="54"/>
      <c r="O124" s="30">
        <f t="shared" ref="O124" si="18">C124+F124+I124+L124</f>
        <v>2789.7</v>
      </c>
      <c r="P124" s="30">
        <f t="shared" ref="P124" si="19">D124+G124+J124+M124</f>
        <v>0</v>
      </c>
      <c r="Q124" s="30">
        <f t="shared" ref="Q124" si="20">E124+H124+K124+N124</f>
        <v>0</v>
      </c>
      <c r="R124" s="30">
        <f t="shared" ref="R124" si="21">Q124-P124</f>
        <v>0</v>
      </c>
      <c r="S124" s="74" t="e">
        <f t="shared" ref="S124" si="22">(Q124/P124)*100</f>
        <v>#DIV/0!</v>
      </c>
    </row>
    <row r="125" spans="1:19" ht="60" customHeight="1">
      <c r="A125" s="129"/>
      <c r="B125" s="55" t="s">
        <v>387</v>
      </c>
      <c r="C125" s="31"/>
      <c r="D125" s="31"/>
      <c r="E125" s="31"/>
      <c r="F125" s="31">
        <v>1908.6</v>
      </c>
      <c r="G125" s="31"/>
      <c r="H125" s="31"/>
      <c r="I125" s="31"/>
      <c r="J125" s="31"/>
      <c r="K125" s="31"/>
      <c r="L125" s="31"/>
      <c r="M125" s="53"/>
      <c r="N125" s="53">
        <v>1076.5</v>
      </c>
      <c r="O125" s="30">
        <f t="shared" si="17"/>
        <v>1908.6</v>
      </c>
      <c r="P125" s="30">
        <f t="shared" si="2"/>
        <v>0</v>
      </c>
      <c r="Q125" s="30">
        <f t="shared" si="3"/>
        <v>1076.5</v>
      </c>
      <c r="R125" s="30">
        <f t="shared" si="4"/>
        <v>1076.5</v>
      </c>
      <c r="S125" s="31" t="e">
        <f t="shared" si="5"/>
        <v>#DIV/0!</v>
      </c>
    </row>
    <row r="126" spans="1:19" ht="3" hidden="1" customHeight="1">
      <c r="A126" s="129"/>
      <c r="B126" s="52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53"/>
      <c r="N126" s="53"/>
      <c r="O126" s="30">
        <f t="shared" si="17"/>
        <v>0</v>
      </c>
      <c r="P126" s="30">
        <f t="shared" si="2"/>
        <v>0</v>
      </c>
      <c r="Q126" s="30">
        <f t="shared" si="3"/>
        <v>0</v>
      </c>
      <c r="R126" s="30">
        <f t="shared" si="4"/>
        <v>0</v>
      </c>
      <c r="S126" s="31" t="e">
        <f t="shared" si="5"/>
        <v>#DIV/0!</v>
      </c>
    </row>
    <row r="127" spans="1:19" ht="40.5" customHeight="1">
      <c r="A127" s="336" t="s">
        <v>11</v>
      </c>
      <c r="B127" s="337"/>
      <c r="C127" s="30">
        <f t="shared" ref="C127:P127" si="23">C6+C123</f>
        <v>0</v>
      </c>
      <c r="D127" s="30">
        <f t="shared" si="23"/>
        <v>0</v>
      </c>
      <c r="E127" s="30">
        <f t="shared" si="23"/>
        <v>0</v>
      </c>
      <c r="F127" s="30">
        <f t="shared" si="23"/>
        <v>40829.160000000018</v>
      </c>
      <c r="G127" s="30">
        <f t="shared" si="23"/>
        <v>2275.1999999999998</v>
      </c>
      <c r="H127" s="30">
        <f t="shared" si="23"/>
        <v>3200</v>
      </c>
      <c r="I127" s="30">
        <f t="shared" si="23"/>
        <v>0</v>
      </c>
      <c r="J127" s="30">
        <f t="shared" si="23"/>
        <v>0</v>
      </c>
      <c r="K127" s="30">
        <f t="shared" si="23"/>
        <v>30196.5</v>
      </c>
      <c r="L127" s="30">
        <f t="shared" si="23"/>
        <v>0</v>
      </c>
      <c r="M127" s="30">
        <f t="shared" si="23"/>
        <v>0</v>
      </c>
      <c r="N127" s="30">
        <f t="shared" si="23"/>
        <v>9561.6000000000022</v>
      </c>
      <c r="O127" s="30">
        <f t="shared" si="23"/>
        <v>40829.160000000018</v>
      </c>
      <c r="P127" s="30">
        <f t="shared" si="23"/>
        <v>2275.1999999999998</v>
      </c>
      <c r="Q127" s="30">
        <f>Q6+Q121+Q123</f>
        <v>168162.2</v>
      </c>
      <c r="R127" s="30">
        <f t="shared" si="4"/>
        <v>165887</v>
      </c>
      <c r="S127" s="30"/>
    </row>
    <row r="128" spans="1:19" ht="20.100000000000001" customHeight="1">
      <c r="A128" s="56"/>
      <c r="B128" s="5"/>
      <c r="C128" s="35"/>
      <c r="D128" s="35"/>
      <c r="E128" s="35"/>
      <c r="F128" s="35"/>
      <c r="G128" s="35"/>
      <c r="H128" s="35"/>
      <c r="I128" s="35"/>
      <c r="J128" s="35"/>
      <c r="K128" s="56"/>
      <c r="L128" s="56"/>
      <c r="M128" s="35"/>
      <c r="N128" s="56"/>
      <c r="O128" s="56"/>
    </row>
    <row r="129" spans="1:14" ht="20.100000000000001" customHeight="1">
      <c r="A129" s="57"/>
      <c r="B129" s="58"/>
      <c r="C129" s="36"/>
      <c r="D129" s="36"/>
      <c r="E129" s="36"/>
      <c r="F129" s="36"/>
      <c r="G129" s="36"/>
      <c r="H129" s="36"/>
      <c r="I129" s="36"/>
      <c r="J129" s="36"/>
      <c r="K129" s="36"/>
    </row>
    <row r="130" spans="1:14" ht="18" customHeight="1">
      <c r="A130" s="57"/>
      <c r="B130" s="58"/>
      <c r="C130" s="36"/>
      <c r="D130" s="36"/>
      <c r="E130" s="36"/>
      <c r="F130" s="36"/>
      <c r="G130" s="36"/>
      <c r="H130" s="36"/>
      <c r="I130" s="36"/>
      <c r="J130" s="59"/>
      <c r="K130" s="36"/>
    </row>
    <row r="131" spans="1:14" s="28" customFormat="1" ht="20.100000000000001" customHeight="1">
      <c r="B131" s="124"/>
      <c r="C131" s="11"/>
      <c r="D131" s="11"/>
      <c r="E131" s="11"/>
      <c r="J131" s="59"/>
      <c r="K131" s="27"/>
    </row>
    <row r="132" spans="1:14" s="12" customFormat="1" ht="36" customHeight="1">
      <c r="B132" s="45" t="s">
        <v>261</v>
      </c>
      <c r="C132" s="60"/>
      <c r="D132" s="60"/>
      <c r="E132" s="60"/>
      <c r="F132" s="61"/>
      <c r="G132" s="338"/>
      <c r="H132" s="338"/>
      <c r="I132" s="338"/>
      <c r="J132" s="61"/>
      <c r="K132" s="61"/>
      <c r="L132" s="335" t="s">
        <v>391</v>
      </c>
      <c r="M132" s="335"/>
      <c r="N132" s="335"/>
    </row>
    <row r="133" spans="1:14" s="130" customFormat="1" ht="19.5" customHeight="1">
      <c r="C133" s="62"/>
      <c r="D133" s="62"/>
      <c r="E133" s="62"/>
      <c r="G133" s="37"/>
      <c r="H133" s="63" t="s">
        <v>13</v>
      </c>
      <c r="I133" s="62"/>
      <c r="J133" s="62"/>
      <c r="K133" s="62"/>
      <c r="L133" s="334" t="s">
        <v>19</v>
      </c>
      <c r="M133" s="334"/>
      <c r="N133" s="334"/>
    </row>
    <row r="134" spans="1:14" ht="20.100000000000001" customHeight="1">
      <c r="B134" s="64"/>
      <c r="C134" s="39"/>
      <c r="D134" s="38"/>
      <c r="E134" s="38"/>
      <c r="F134" s="38"/>
      <c r="G134" s="38"/>
      <c r="H134" s="38"/>
      <c r="I134" s="38"/>
      <c r="J134" s="38"/>
      <c r="K134" s="38"/>
    </row>
    <row r="135" spans="1:14" ht="20.100000000000001" customHeight="1">
      <c r="B135" s="64"/>
      <c r="C135" s="39"/>
      <c r="D135" s="39"/>
      <c r="E135" s="39"/>
      <c r="F135" s="39"/>
      <c r="G135" s="39"/>
      <c r="H135" s="39"/>
      <c r="I135" s="39"/>
      <c r="J135" s="39"/>
      <c r="K135" s="39"/>
    </row>
    <row r="136" spans="1:14">
      <c r="B136" s="64"/>
      <c r="C136" s="39"/>
      <c r="D136" s="39"/>
      <c r="E136" s="39"/>
      <c r="F136" s="39"/>
      <c r="G136" s="39"/>
      <c r="H136" s="39"/>
      <c r="I136" s="39"/>
      <c r="J136" s="39"/>
      <c r="K136" s="39"/>
    </row>
    <row r="137" spans="1:14" s="333" customFormat="1" ht="19.149999999999999" customHeight="1">
      <c r="A137" s="332" t="s">
        <v>84</v>
      </c>
    </row>
    <row r="140" spans="1:14">
      <c r="B140" s="32"/>
    </row>
    <row r="141" spans="1:14">
      <c r="B141" s="32"/>
    </row>
    <row r="142" spans="1:14">
      <c r="B142" s="32"/>
    </row>
    <row r="143" spans="1:14">
      <c r="B143" s="32"/>
    </row>
    <row r="144" spans="1:14">
      <c r="B144" s="32"/>
    </row>
    <row r="145" spans="2:2">
      <c r="B145" s="32"/>
    </row>
    <row r="146" spans="2:2">
      <c r="B146" s="32"/>
    </row>
  </sheetData>
  <mergeCells count="13">
    <mergeCell ref="A137:XFD137"/>
    <mergeCell ref="L133:N133"/>
    <mergeCell ref="L132:N132"/>
    <mergeCell ref="A127:B127"/>
    <mergeCell ref="G132:I132"/>
    <mergeCell ref="C1:N1"/>
    <mergeCell ref="A3:A4"/>
    <mergeCell ref="O3:S3"/>
    <mergeCell ref="F3:H3"/>
    <mergeCell ref="L3:N3"/>
    <mergeCell ref="I3:K3"/>
    <mergeCell ref="B3:B4"/>
    <mergeCell ref="C3:E3"/>
  </mergeCells>
  <phoneticPr fontId="3" type="noConversion"/>
  <pageMargins left="0.59055118110236227" right="0.59055118110236227" top="0.78740157480314965" bottom="0.39370078740157483" header="0.19685039370078741" footer="0.31496062992125984"/>
  <pageSetup paperSize="9" scale="37" orientation="landscape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6</vt:i4>
      </vt:variant>
      <vt:variant>
        <vt:lpstr>Іменовані діапазони</vt:lpstr>
      </vt:variant>
      <vt:variant>
        <vt:i4>12</vt:i4>
      </vt:variant>
    </vt:vector>
  </HeadingPairs>
  <TitlesOfParts>
    <vt:vector size="18" baseType="lpstr">
      <vt:lpstr>Звіт про виконання показ фінпла</vt:lpstr>
      <vt:lpstr>Розшифровка 1 до Формування</vt:lpstr>
      <vt:lpstr>Розшифровка 2 до формування</vt:lpstr>
      <vt:lpstr>Розшифровка до Руху</vt:lpstr>
      <vt:lpstr>Розшифровка кап</vt:lpstr>
      <vt:lpstr>Розшифровка за джерелами</vt:lpstr>
      <vt:lpstr>'Звіт про виконання показ фінпла'!Заголовки_для_друку</vt:lpstr>
      <vt:lpstr>'Розшифровка 1 до Формування'!Заголовки_для_друку</vt:lpstr>
      <vt:lpstr>'Розшифровка 2 до формування'!Заголовки_для_друку</vt:lpstr>
      <vt:lpstr>'Розшифровка до Руху'!Заголовки_для_друку</vt:lpstr>
      <vt:lpstr>'Розшифровка за джерелами'!Заголовки_для_друку</vt:lpstr>
      <vt:lpstr>'Розшифровка кап'!Заголовки_для_друку</vt:lpstr>
      <vt:lpstr>'Звіт про виконання показ фінпла'!Область_друку</vt:lpstr>
      <vt:lpstr>'Розшифровка 1 до Формування'!Область_друку</vt:lpstr>
      <vt:lpstr>'Розшифровка 2 до формування'!Область_друку</vt:lpstr>
      <vt:lpstr>'Розшифровка до Руху'!Область_друку</vt:lpstr>
      <vt:lpstr>'Розшифровка за джерелами'!Область_друку</vt:lpstr>
      <vt:lpstr>'Розшифровка кап'!Область_друку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User</cp:lastModifiedBy>
  <cp:lastPrinted>2023-02-15T07:35:56Z</cp:lastPrinted>
  <dcterms:created xsi:type="dcterms:W3CDTF">2003-03-13T16:00:22Z</dcterms:created>
  <dcterms:modified xsi:type="dcterms:W3CDTF">2023-11-09T10:37:35Z</dcterms:modified>
</cp:coreProperties>
</file>